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AF672F86-60E8-4904-B98B-9E7F4DE8FD88}" xr6:coauthVersionLast="36" xr6:coauthVersionMax="36" xr10:uidLastSave="{00000000-0000-0000-0000-000000000000}"/>
  <bookViews>
    <workbookView xWindow="0" yWindow="0" windowWidth="20490" windowHeight="7530" firstSheet="6" activeTab="8" xr2:uid="{00000000-000D-0000-FFFF-FFFF00000000}"/>
  </bookViews>
  <sheets>
    <sheet name="Dom debt by instrument Jun2018" sheetId="25" r:id="rId1"/>
    <sheet name="June 2018 Public debt Summary" sheetId="19" r:id="rId2"/>
    <sheet name="June 2017 Public debt summary" sheetId="18" r:id="rId3"/>
    <sheet name="External Debt 2011-June 30 2018" sheetId="14" r:id="rId4"/>
    <sheet name="Domestic Debt 2011-June 30 2018" sheetId="16" r:id="rId5"/>
    <sheet name="Q2 2018 Domestic debt service" sheetId="23" r:id="rId6"/>
    <sheet name="Q2 2018 External Debt Service" sheetId="24" r:id="rId7"/>
    <sheet name="External Debt Stock 2011" sheetId="4" r:id="rId8"/>
    <sheet name="External Debt Stock 2012" sheetId="5" r:id="rId9"/>
    <sheet name="External Debt Stock 2013" sheetId="6" r:id="rId10"/>
    <sheet name="External Debt Stock 2014" sheetId="7" r:id="rId11"/>
    <sheet name="External Debt Stock 2015" sheetId="8" r:id="rId12"/>
    <sheet name="External Debt Stock 2016" sheetId="1" r:id="rId13"/>
    <sheet name="External Debt Stock 30June 2017" sheetId="15" r:id="rId14"/>
    <sheet name="External Debt Stock 30June 2018" sheetId="20" r:id="rId15"/>
    <sheet name="Domestic Debt Stock 2011" sheetId="9" r:id="rId16"/>
    <sheet name="Domestic Debt Stock 2012" sheetId="10" r:id="rId17"/>
    <sheet name="Domestic Debt Stock 2013" sheetId="11" r:id="rId18"/>
    <sheet name="Domestic Debt Stock 2014" sheetId="12" r:id="rId19"/>
    <sheet name="Domestic Debt Stock 2015" sheetId="13" r:id="rId20"/>
    <sheet name="Domestic Debt Stock 2016" sheetId="3" r:id="rId21"/>
    <sheet name="Domestic Debt Stock 30 June2017" sheetId="17" r:id="rId22"/>
    <sheet name="Domestic Debt Stock 30June 2018" sheetId="21" r:id="rId23"/>
    <sheet name="Sheet4" sheetId="22" r:id="rId24"/>
  </sheets>
  <calcPr calcId="162913"/>
</workbook>
</file>

<file path=xl/calcChain.xml><?xml version="1.0" encoding="utf-8"?>
<calcChain xmlns="http://schemas.openxmlformats.org/spreadsheetml/2006/main">
  <c r="M43" i="24" l="1"/>
  <c r="M42" i="24"/>
  <c r="M41" i="24" s="1"/>
  <c r="L41" i="24"/>
  <c r="L44" i="24" s="1"/>
  <c r="K41" i="24"/>
  <c r="K44" i="24" s="1"/>
  <c r="J41" i="24"/>
  <c r="I41" i="24"/>
  <c r="H41" i="24"/>
  <c r="H44" i="24" s="1"/>
  <c r="G41" i="24"/>
  <c r="G44" i="24" s="1"/>
  <c r="F41" i="24"/>
  <c r="E41" i="24"/>
  <c r="D41" i="24"/>
  <c r="D44" i="24" s="1"/>
  <c r="C41" i="24"/>
  <c r="C44" i="24" s="1"/>
  <c r="M39" i="24"/>
  <c r="M38" i="24" s="1"/>
  <c r="L38" i="24"/>
  <c r="K38" i="24"/>
  <c r="K30" i="24" s="1"/>
  <c r="J38" i="24"/>
  <c r="I38" i="24"/>
  <c r="H38" i="24"/>
  <c r="G38" i="24"/>
  <c r="G30" i="24" s="1"/>
  <c r="F38" i="24"/>
  <c r="E38" i="24"/>
  <c r="D38" i="24"/>
  <c r="C38" i="24"/>
  <c r="C30" i="24" s="1"/>
  <c r="M37" i="24"/>
  <c r="M36" i="24"/>
  <c r="M35" i="24"/>
  <c r="M31" i="24" s="1"/>
  <c r="M30" i="24" s="1"/>
  <c r="M34" i="24"/>
  <c r="M33" i="24"/>
  <c r="M32" i="24"/>
  <c r="L31" i="24"/>
  <c r="K31" i="24"/>
  <c r="J31" i="24"/>
  <c r="I31" i="24"/>
  <c r="H31" i="24"/>
  <c r="G31" i="24"/>
  <c r="F31" i="24"/>
  <c r="E31" i="24"/>
  <c r="D31" i="24"/>
  <c r="C31" i="24"/>
  <c r="L30" i="24"/>
  <c r="J30" i="24"/>
  <c r="I30" i="24"/>
  <c r="I44" i="24" s="1"/>
  <c r="H30" i="24"/>
  <c r="F30" i="24"/>
  <c r="E30" i="24"/>
  <c r="E44" i="24" s="1"/>
  <c r="D30" i="24"/>
  <c r="M28" i="24"/>
  <c r="M27" i="24"/>
  <c r="M26" i="24"/>
  <c r="M25" i="24"/>
  <c r="M24" i="24"/>
  <c r="M23" i="24"/>
  <c r="M22" i="24"/>
  <c r="M21" i="24"/>
  <c r="M20" i="24"/>
  <c r="M19" i="24"/>
  <c r="M18" i="24"/>
  <c r="M17" i="24" s="1"/>
  <c r="M16" i="24" s="1"/>
  <c r="L17" i="24"/>
  <c r="K17" i="24"/>
  <c r="J17" i="24"/>
  <c r="I17" i="24"/>
  <c r="H17" i="24"/>
  <c r="G17" i="24"/>
  <c r="F17" i="24"/>
  <c r="E17" i="24"/>
  <c r="D17" i="24"/>
  <c r="C17" i="24"/>
  <c r="L16" i="24"/>
  <c r="K16" i="24"/>
  <c r="J16" i="24"/>
  <c r="J44" i="24" s="1"/>
  <c r="I16" i="24"/>
  <c r="H16" i="24"/>
  <c r="G16" i="24"/>
  <c r="F16" i="24"/>
  <c r="F44" i="24" s="1"/>
  <c r="E16" i="24"/>
  <c r="D16" i="24"/>
  <c r="C16" i="24"/>
  <c r="M14" i="24"/>
  <c r="M13" i="24"/>
  <c r="M12" i="24"/>
  <c r="M11" i="24"/>
  <c r="M10" i="24"/>
  <c r="M9" i="24"/>
  <c r="M8" i="24"/>
  <c r="M7" i="24"/>
  <c r="M6" i="24"/>
  <c r="M5" i="24" s="1"/>
  <c r="L5" i="24"/>
  <c r="K5" i="24"/>
  <c r="J5" i="24"/>
  <c r="I5" i="24"/>
  <c r="H5" i="24"/>
  <c r="G5" i="24"/>
  <c r="F5" i="24"/>
  <c r="E5" i="24"/>
  <c r="D5" i="24"/>
  <c r="C5" i="24"/>
  <c r="M44" i="24" l="1"/>
  <c r="N16" i="24" l="1"/>
  <c r="N41" i="24"/>
  <c r="N5" i="24"/>
  <c r="N30" i="24"/>
  <c r="I43" i="16" l="1"/>
  <c r="I42" i="16"/>
  <c r="J43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" i="16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5" i="15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6" i="20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" i="14"/>
  <c r="F45" i="20"/>
  <c r="E44" i="20"/>
  <c r="E45" i="20" s="1"/>
  <c r="G45" i="20" s="1"/>
  <c r="G42" i="20"/>
  <c r="G41" i="20"/>
  <c r="G40" i="20"/>
  <c r="G39" i="20"/>
  <c r="G38" i="20"/>
  <c r="G37" i="20"/>
  <c r="G36" i="20"/>
  <c r="G35" i="20"/>
  <c r="D34" i="20"/>
  <c r="C34" i="20" s="1"/>
  <c r="G34" i="20" s="1"/>
  <c r="G33" i="20"/>
  <c r="C32" i="20"/>
  <c r="G32" i="20" s="1"/>
  <c r="C31" i="20"/>
  <c r="G31" i="20" s="1"/>
  <c r="G30" i="20"/>
  <c r="C29" i="20"/>
  <c r="G29" i="20" s="1"/>
  <c r="G28" i="20"/>
  <c r="G27" i="20"/>
  <c r="G26" i="20"/>
  <c r="G25" i="20"/>
  <c r="G24" i="20"/>
  <c r="G23" i="20"/>
  <c r="G22" i="20"/>
  <c r="G21" i="20"/>
  <c r="G20" i="20"/>
  <c r="C19" i="20"/>
  <c r="G19" i="20" s="1"/>
  <c r="G18" i="20"/>
  <c r="G17" i="20"/>
  <c r="G16" i="20"/>
  <c r="G15" i="20"/>
  <c r="C14" i="20"/>
  <c r="G14" i="20" s="1"/>
  <c r="G13" i="20"/>
  <c r="G12" i="20"/>
  <c r="G11" i="20"/>
  <c r="G10" i="20"/>
  <c r="G9" i="20"/>
  <c r="G8" i="20"/>
  <c r="C7" i="20"/>
  <c r="G7" i="20" s="1"/>
  <c r="A7" i="20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G6" i="20"/>
  <c r="D43" i="20" l="1"/>
  <c r="D44" i="20" s="1"/>
  <c r="C43" i="20"/>
  <c r="C44" i="20" l="1"/>
  <c r="G43" i="20"/>
  <c r="G48" i="20" l="1"/>
  <c r="G44" i="20"/>
  <c r="G49" i="20" s="1"/>
  <c r="F10" i="19" l="1"/>
  <c r="F9" i="19"/>
  <c r="F8" i="19"/>
  <c r="F7" i="19"/>
  <c r="F6" i="19"/>
  <c r="C4" i="14" l="1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D26" i="18"/>
  <c r="D27" i="18" s="1"/>
  <c r="D25" i="18"/>
  <c r="C12" i="18"/>
  <c r="D10" i="18" s="1"/>
  <c r="B12" i="18"/>
  <c r="D7" i="18" l="1"/>
  <c r="D6" i="18"/>
  <c r="D12" i="18" s="1"/>
  <c r="I5" i="16" l="1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" i="16"/>
  <c r="D42" i="17"/>
  <c r="I5" i="14" l="1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" i="14"/>
  <c r="E44" i="15"/>
  <c r="F44" i="15" s="1"/>
  <c r="D42" i="15"/>
  <c r="D43" i="15" s="1"/>
  <c r="F41" i="15"/>
  <c r="F40" i="15"/>
  <c r="F39" i="15"/>
  <c r="F38" i="15"/>
  <c r="F37" i="15"/>
  <c r="F36" i="15"/>
  <c r="F35" i="15"/>
  <c r="F34" i="15"/>
  <c r="C33" i="15"/>
  <c r="F33" i="15" s="1"/>
  <c r="F32" i="15"/>
  <c r="C31" i="15"/>
  <c r="F31" i="15" s="1"/>
  <c r="C30" i="15"/>
  <c r="F30" i="15" s="1"/>
  <c r="F29" i="15"/>
  <c r="C28" i="15"/>
  <c r="F28" i="15" s="1"/>
  <c r="F27" i="15"/>
  <c r="F26" i="15"/>
  <c r="F25" i="15"/>
  <c r="F24" i="15"/>
  <c r="F23" i="15"/>
  <c r="F22" i="15"/>
  <c r="F21" i="15"/>
  <c r="F20" i="15"/>
  <c r="F19" i="15"/>
  <c r="C18" i="15"/>
  <c r="F18" i="15" s="1"/>
  <c r="F17" i="15"/>
  <c r="F16" i="15"/>
  <c r="F15" i="15"/>
  <c r="F14" i="15"/>
  <c r="C13" i="15"/>
  <c r="F13" i="15" s="1"/>
  <c r="F12" i="15"/>
  <c r="F11" i="15"/>
  <c r="F10" i="15"/>
  <c r="F9" i="15"/>
  <c r="F8" i="15"/>
  <c r="F7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C6" i="15"/>
  <c r="F6" i="15" s="1"/>
  <c r="A6" i="15"/>
  <c r="F5" i="15"/>
  <c r="C42" i="15" l="1"/>
  <c r="C43" i="15" l="1"/>
  <c r="F43" i="15" s="1"/>
  <c r="F42" i="15"/>
  <c r="H5" i="16" l="1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" i="16"/>
  <c r="B5" i="12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" i="14"/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" i="4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3" i="1"/>
  <c r="G4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3" i="1"/>
  <c r="C42" i="3"/>
  <c r="C41" i="3" l="1"/>
  <c r="D7" i="3" l="1"/>
  <c r="D11" i="3"/>
  <c r="D15" i="3"/>
  <c r="D19" i="3"/>
  <c r="D23" i="3"/>
  <c r="D27" i="3"/>
  <c r="D31" i="3"/>
  <c r="D35" i="3"/>
  <c r="D39" i="3"/>
  <c r="D8" i="3"/>
  <c r="D12" i="3"/>
  <c r="D16" i="3"/>
  <c r="D20" i="3"/>
  <c r="D24" i="3"/>
  <c r="D28" i="3"/>
  <c r="D32" i="3"/>
  <c r="D36" i="3"/>
  <c r="D40" i="3"/>
  <c r="D6" i="3"/>
  <c r="D18" i="3"/>
  <c r="D22" i="3"/>
  <c r="D30" i="3"/>
  <c r="D38" i="3"/>
  <c r="D5" i="3"/>
  <c r="D9" i="3"/>
  <c r="D13" i="3"/>
  <c r="D17" i="3"/>
  <c r="D21" i="3"/>
  <c r="D25" i="3"/>
  <c r="D29" i="3"/>
  <c r="D33" i="3"/>
  <c r="D37" i="3"/>
  <c r="D41" i="3"/>
  <c r="D10" i="3"/>
  <c r="D14" i="3"/>
  <c r="D26" i="3"/>
  <c r="D34" i="3"/>
  <c r="D4" i="3"/>
  <c r="C43" i="3"/>
  <c r="E41" i="3" l="1"/>
  <c r="E19" i="3"/>
  <c r="E35" i="3"/>
  <c r="E30" i="3"/>
  <c r="E16" i="3"/>
  <c r="E32" i="3"/>
  <c r="E5" i="3"/>
  <c r="E21" i="3"/>
  <c r="E37" i="3"/>
  <c r="E14" i="3"/>
  <c r="E42" i="3"/>
  <c r="E7" i="3"/>
  <c r="E23" i="3"/>
  <c r="E39" i="3"/>
  <c r="E38" i="3"/>
  <c r="E20" i="3"/>
  <c r="E36" i="3"/>
  <c r="E9" i="3"/>
  <c r="E25" i="3"/>
  <c r="E22" i="3"/>
  <c r="E12" i="3"/>
  <c r="E4" i="3"/>
  <c r="E10" i="3"/>
  <c r="E11" i="3"/>
  <c r="E27" i="3"/>
  <c r="E43" i="3"/>
  <c r="E8" i="3"/>
  <c r="E24" i="3"/>
  <c r="E40" i="3"/>
  <c r="E13" i="3"/>
  <c r="E29" i="3"/>
  <c r="E6" i="3"/>
  <c r="E26" i="3"/>
  <c r="E15" i="3"/>
  <c r="E31" i="3"/>
  <c r="E18" i="3"/>
  <c r="E28" i="3"/>
  <c r="E17" i="3"/>
  <c r="E33" i="3"/>
  <c r="E34" i="3"/>
</calcChain>
</file>

<file path=xl/sharedStrings.xml><?xml version="1.0" encoding="utf-8"?>
<sst xmlns="http://schemas.openxmlformats.org/spreadsheetml/2006/main" count="1264" uniqueCount="635">
  <si>
    <t>S/No</t>
  </si>
  <si>
    <t>States and FGN</t>
  </si>
  <si>
    <t>Multilateral
($)</t>
  </si>
  <si>
    <t>Bilateral (AFD)
($)</t>
  </si>
  <si>
    <t>Bilateral (CHINA EXIM BANK,
JICA, INDIA, KFW) &amp; Eurobond
($)</t>
  </si>
  <si>
    <t>Total
($)</t>
  </si>
  <si>
    <t>1</t>
  </si>
  <si>
    <t>Abia</t>
  </si>
  <si>
    <t>-</t>
  </si>
  <si>
    <t>2</t>
  </si>
  <si>
    <t>Adamawa</t>
  </si>
  <si>
    <t>3</t>
  </si>
  <si>
    <t>Akwa Ibom</t>
  </si>
  <si>
    <t>4</t>
  </si>
  <si>
    <t>Anambra</t>
  </si>
  <si>
    <t>5</t>
  </si>
  <si>
    <t>Bauchi</t>
  </si>
  <si>
    <t>6</t>
  </si>
  <si>
    <t>Bayelsa</t>
  </si>
  <si>
    <t>7</t>
  </si>
  <si>
    <t>Benue</t>
  </si>
  <si>
    <t>8</t>
  </si>
  <si>
    <t>Borno</t>
  </si>
  <si>
    <t>9</t>
  </si>
  <si>
    <t>Cross River</t>
  </si>
  <si>
    <t>10</t>
  </si>
  <si>
    <t>Delta</t>
  </si>
  <si>
    <t>11</t>
  </si>
  <si>
    <t>Ebonyi</t>
  </si>
  <si>
    <t>12</t>
  </si>
  <si>
    <t>Edo</t>
  </si>
  <si>
    <t>13</t>
  </si>
  <si>
    <t>Ekiti</t>
  </si>
  <si>
    <t>14</t>
  </si>
  <si>
    <t>Enugu</t>
  </si>
  <si>
    <t>15</t>
  </si>
  <si>
    <t>Gombe</t>
  </si>
  <si>
    <t>16</t>
  </si>
  <si>
    <t>Imo</t>
  </si>
  <si>
    <t>17</t>
  </si>
  <si>
    <t>Jigawa</t>
  </si>
  <si>
    <t>18</t>
  </si>
  <si>
    <t>Kaduna</t>
  </si>
  <si>
    <t>19</t>
  </si>
  <si>
    <t>Kano</t>
  </si>
  <si>
    <t>20</t>
  </si>
  <si>
    <t>Katsina</t>
  </si>
  <si>
    <t>21</t>
  </si>
  <si>
    <t>Kebbi</t>
  </si>
  <si>
    <t>22</t>
  </si>
  <si>
    <t>Kogi</t>
  </si>
  <si>
    <t>23</t>
  </si>
  <si>
    <t>Kwara</t>
  </si>
  <si>
    <t>24</t>
  </si>
  <si>
    <t>Lagos</t>
  </si>
  <si>
    <t>25</t>
  </si>
  <si>
    <t>Nassarawa</t>
  </si>
  <si>
    <t>26</t>
  </si>
  <si>
    <t>Niger</t>
  </si>
  <si>
    <t>27</t>
  </si>
  <si>
    <t>Ogun</t>
  </si>
  <si>
    <t>28</t>
  </si>
  <si>
    <t>Ondo</t>
  </si>
  <si>
    <t>29</t>
  </si>
  <si>
    <t>Osun</t>
  </si>
  <si>
    <t>30</t>
  </si>
  <si>
    <t>Oyo</t>
  </si>
  <si>
    <t>31</t>
  </si>
  <si>
    <t>Plateau</t>
  </si>
  <si>
    <t>32</t>
  </si>
  <si>
    <t>Rivers</t>
  </si>
  <si>
    <t>33</t>
  </si>
  <si>
    <t>Sokoto</t>
  </si>
  <si>
    <t>34</t>
  </si>
  <si>
    <t>Taraba</t>
  </si>
  <si>
    <t>35</t>
  </si>
  <si>
    <t>Yobe</t>
  </si>
  <si>
    <t>36</t>
  </si>
  <si>
    <t>Zamfara</t>
  </si>
  <si>
    <t>37</t>
  </si>
  <si>
    <t>FCT</t>
  </si>
  <si>
    <t>TOTAL</t>
  </si>
  <si>
    <t>(AMOUNTS IN NAIRA)</t>
  </si>
  <si>
    <t>S/N</t>
  </si>
  <si>
    <t>STATE</t>
  </si>
  <si>
    <t>DEBT STOCK</t>
  </si>
  <si>
    <t>ABIA</t>
  </si>
  <si>
    <t>ADAMAWA</t>
  </si>
  <si>
    <t>AKWA IBOM**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</si>
  <si>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</si>
  <si>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</si>
  <si>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</si>
  <si>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</si>
  <si>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</si>
  <si>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</si>
  <si>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</si>
  <si>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</si>
  <si>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</si>
  <si>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</si>
  <si>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</si>
  <si>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</si>
  <si>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</si>
  <si>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JIGAWA*</t>
  </si>
  <si>
    <t>KADUNA</t>
  </si>
  <si>
    <t>KANO</t>
  </si>
  <si>
    <t>KATSINA*</t>
  </si>
  <si>
    <t>KEBBI</t>
  </si>
  <si>
    <t>KOGI</t>
  </si>
  <si>
    <t>KWARA</t>
  </si>
  <si>
    <t>LAGOS</t>
  </si>
  <si>
    <t>NASARAWA</t>
  </si>
  <si>
    <t>NIGER</t>
  </si>
  <si>
    <t>OGUN***</t>
  </si>
  <si>
    <t>ONDO</t>
  </si>
  <si>
    <t>OSUN</t>
  </si>
  <si>
    <t>OYO</t>
  </si>
  <si>
    <t>PLATEAU</t>
  </si>
  <si>
    <t>RIVERS**</t>
  </si>
  <si>
    <t>SOKOTO</t>
  </si>
  <si>
    <t>TARABA</t>
  </si>
  <si>
    <t>YOBE</t>
  </si>
  <si>
    <t>ZAMFARA</t>
  </si>
  <si>
    <t>note:</t>
  </si>
  <si>
    <t>* JIGAWA AND KATSINA STATES FIGURES ARE AS MARCH 2016</t>
  </si>
  <si>
    <t>** AKWA-IBOM AND RIVERS STATES FIGURES ARE AS AT JUNE 2016</t>
  </si>
  <si>
    <t>*** OGUN STATE'S FIGURES ARE AS AT DECEMBER 2015</t>
  </si>
  <si>
    <t>TOTAL FGN</t>
  </si>
  <si>
    <t>TOTAL NATIONAL</t>
  </si>
  <si>
    <t>SHARE IN TOTAL STATE %</t>
  </si>
  <si>
    <t>SHARE IN TOTAL NATIONAL %</t>
  </si>
  <si>
    <t>TOTAL STATE &amp; FCT</t>
  </si>
  <si>
    <t>Total State &amp; FCT</t>
  </si>
  <si>
    <t>Total FGN</t>
  </si>
  <si>
    <t xml:space="preserve"> Total National</t>
  </si>
  <si>
    <t>TOTAL DOMESTIC DEBT OF THE FGN, 36 STATES AND THE FCT, AS AT DECEMBER 31, 2016 (PROVISIONAL)</t>
  </si>
  <si>
    <t>States and Federal Governments' External Debt Stock as at 31st December, 2016 (provisional)</t>
  </si>
  <si>
    <t>States and Federal Governments' External Debt Stock as at 31st December, 2011</t>
  </si>
  <si>
    <r>
      <t xml:space="preserve"> ( </t>
    </r>
    <r>
      <rPr>
        <b/>
        <i/>
        <sz val="7"/>
        <color rgb="FF000000"/>
        <rFont val="Arial"/>
        <family val="2"/>
      </rPr>
      <t xml:space="preserve">in US Dollars </t>
    </r>
    <r>
      <rPr>
        <b/>
        <i/>
        <sz val="9"/>
        <color rgb="FF000000"/>
        <rFont val="Arial"/>
        <family val="2"/>
      </rPr>
      <t xml:space="preserve">) </t>
    </r>
  </si>
  <si>
    <t xml:space="preserve">S/No </t>
  </si>
  <si>
    <t xml:space="preserve">States and FGN </t>
  </si>
  <si>
    <t xml:space="preserve">Multilateral </t>
  </si>
  <si>
    <t xml:space="preserve">Non-Paris and </t>
  </si>
  <si>
    <t>Total</t>
  </si>
  <si>
    <t xml:space="preserve"> Other Commercials </t>
  </si>
  <si>
    <t xml:space="preserve">Abia </t>
  </si>
  <si>
    <t xml:space="preserve">Adamawa 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</si>
  <si>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</si>
  <si>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</si>
  <si>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</si>
  <si>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</si>
  <si>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</si>
  <si>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</si>
  <si>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</si>
  <si>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</si>
  <si>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</si>
  <si>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Edo </t>
  </si>
  <si>
    <t xml:space="preserve">Ekiti </t>
  </si>
  <si>
    <t xml:space="preserve">Enugu </t>
  </si>
  <si>
    <t xml:space="preserve">Gombe </t>
  </si>
  <si>
    <t xml:space="preserve">Imo </t>
  </si>
  <si>
    <t xml:space="preserve">Jigawa </t>
  </si>
  <si>
    <t xml:space="preserve">Kaduna </t>
  </si>
  <si>
    <t xml:space="preserve">Kano </t>
  </si>
  <si>
    <t xml:space="preserve">Katsina </t>
  </si>
  <si>
    <t xml:space="preserve">Kebbi </t>
  </si>
  <si>
    <t xml:space="preserve">Kogi </t>
  </si>
  <si>
    <t xml:space="preserve">Kwara </t>
  </si>
  <si>
    <t xml:space="preserve">Lagos </t>
  </si>
  <si>
    <t xml:space="preserve">Nassarawa </t>
  </si>
  <si>
    <t xml:space="preserve">Niger </t>
  </si>
  <si>
    <t xml:space="preserve">Ogun </t>
  </si>
  <si>
    <t xml:space="preserve">Ondo </t>
  </si>
  <si>
    <t xml:space="preserve">Osun </t>
  </si>
  <si>
    <t xml:space="preserve">Oyo </t>
  </si>
  <si>
    <t xml:space="preserve">Plateau </t>
  </si>
  <si>
    <t xml:space="preserve">Rivers </t>
  </si>
  <si>
    <t xml:space="preserve">Sokoto </t>
  </si>
  <si>
    <t xml:space="preserve">Taraba </t>
  </si>
  <si>
    <t xml:space="preserve">Yobe </t>
  </si>
  <si>
    <t xml:space="preserve">Zamfara </t>
  </si>
  <si>
    <t xml:space="preserve">FCT </t>
  </si>
  <si>
    <t xml:space="preserve">Sub-Total </t>
  </si>
  <si>
    <t xml:space="preserve">FGN </t>
  </si>
  <si>
    <t xml:space="preserve">Total </t>
  </si>
  <si>
    <t xml:space="preserve">Note: Total outstanding against each State excludes arrears owed to the FGN in 2011, which arose as a result of adverse Exchange Rate fluctuations and unanticipated disbursements </t>
  </si>
  <si>
    <t>Multilateral  $</t>
  </si>
  <si>
    <t xml:space="preserve"> Other Commercials  $</t>
  </si>
  <si>
    <t>Total $</t>
  </si>
  <si>
    <t>Total States</t>
  </si>
  <si>
    <t>Total National</t>
  </si>
  <si>
    <t xml:space="preserve">Multilateral ($) </t>
  </si>
  <si>
    <t xml:space="preserve">Bilateral (AFD) ($) </t>
  </si>
  <si>
    <t xml:space="preserve">Bilateral(CHINA EXIM BANK) &amp; Eurobond ($) </t>
  </si>
  <si>
    <t xml:space="preserve">Total ($) </t>
  </si>
  <si>
    <t>States and Federal Governments' External Debt Stock as at 31st December, 2014</t>
  </si>
  <si>
    <t>(in US Dollars)</t>
  </si>
  <si>
    <r>
      <rPr>
        <b/>
        <sz val="10"/>
        <color rgb="FF000000"/>
        <rFont val="Arial"/>
        <family val="3"/>
        <charset val="134"/>
      </rPr>
      <t>States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and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Federal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Governments'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External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Debt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Stock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31st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December,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2013*</t>
    </r>
  </si>
  <si>
    <r>
      <rPr>
        <b/>
        <sz val="9"/>
        <color rgb="FF000000"/>
        <rFont val="Arial"/>
        <family val="3"/>
        <charset val="134"/>
      </rPr>
      <t>(Disaggregated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External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Debt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of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the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States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and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FCT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are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produced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after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June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&amp;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December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each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year)</t>
    </r>
  </si>
  <si>
    <r>
      <rPr>
        <b/>
        <i/>
        <sz val="6"/>
        <color rgb="FF000000"/>
        <rFont val="Arial"/>
        <family val="3"/>
        <charset val="134"/>
      </rPr>
      <t>S/No</t>
    </r>
  </si>
  <si>
    <r>
      <rPr>
        <b/>
        <sz val="6"/>
        <color rgb="FF000000"/>
        <rFont val="Arial"/>
        <family val="3"/>
        <charset val="134"/>
      </rPr>
      <t>States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and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FGN</t>
    </r>
  </si>
  <si>
    <r>
      <rPr>
        <b/>
        <sz val="6"/>
        <color rgb="FF000000"/>
        <rFont val="Arial"/>
        <family val="3"/>
        <charset val="134"/>
      </rPr>
      <t>Multilateral</t>
    </r>
  </si>
  <si>
    <r>
      <rPr>
        <b/>
        <sz val="6"/>
        <color rgb="FF000000"/>
        <rFont val="Arial"/>
        <family val="3"/>
        <charset val="134"/>
      </rPr>
      <t>Bilateral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(AFD)</t>
    </r>
  </si>
  <si>
    <r>
      <rPr>
        <b/>
        <sz val="6"/>
        <color rgb="FF000000"/>
        <rFont val="Arial"/>
        <family val="3"/>
        <charset val="134"/>
      </rPr>
      <t>Bilateral(CHINA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EXIM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BANK),</t>
    </r>
  </si>
  <si>
    <r>
      <rPr>
        <b/>
        <sz val="6"/>
        <color rgb="FF000000"/>
        <rFont val="Arial"/>
        <family val="3"/>
        <charset val="134"/>
      </rPr>
      <t>($)</t>
    </r>
  </si>
  <si>
    <r>
      <rPr>
        <sz val="7"/>
        <color rgb="FF000000"/>
        <rFont val="Arial"/>
        <family val="3"/>
        <charset val="134"/>
      </rPr>
      <t>Abia</t>
    </r>
  </si>
  <si>
    <r>
      <rPr>
        <sz val="7"/>
        <color rgb="FF000000"/>
        <rFont val="Arial"/>
        <family val="3"/>
        <charset val="134"/>
      </rPr>
      <t>-</t>
    </r>
  </si>
  <si>
    <r>
      <rPr>
        <sz val="7"/>
        <color rgb="FF000000"/>
        <rFont val="Arial"/>
        <family val="3"/>
        <charset val="134"/>
      </rPr>
      <t>Adamawa</t>
    </r>
  </si>
  <si>
    <r>
      <rPr>
        <sz val="7"/>
        <color rgb="FF000000"/>
        <rFont val="Arial"/>
        <family val="3"/>
        <charset val="134"/>
      </rPr>
      <t>Akwa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Ibom</t>
    </r>
  </si>
  <si>
    <r>
      <rPr>
        <sz val="7"/>
        <color rgb="FF000000"/>
        <rFont val="Arial"/>
        <family val="3"/>
        <charset val="134"/>
      </rPr>
      <t>Anambra</t>
    </r>
  </si>
  <si>
    <r>
      <rPr>
        <sz val="7"/>
        <color rgb="FF000000"/>
        <rFont val="Arial"/>
        <family val="3"/>
        <charset val="134"/>
      </rPr>
      <t>Bauchi</t>
    </r>
  </si>
  <si>
    <r>
      <rPr>
        <sz val="7"/>
        <color rgb="FF000000"/>
        <rFont val="Arial"/>
        <family val="3"/>
        <charset val="134"/>
      </rPr>
      <t>Bayelsa</t>
    </r>
  </si>
  <si>
    <r>
      <rPr>
        <sz val="7"/>
        <color rgb="FF000000"/>
        <rFont val="Arial"/>
        <family val="3"/>
        <charset val="134"/>
      </rPr>
      <t>Benue</t>
    </r>
  </si>
  <si>
    <r>
      <rPr>
        <sz val="7"/>
        <color rgb="FF000000"/>
        <rFont val="Arial"/>
        <family val="3"/>
        <charset val="134"/>
      </rPr>
      <t>Borno</t>
    </r>
  </si>
  <si>
    <r>
      <rPr>
        <sz val="7"/>
        <color rgb="FF000000"/>
        <rFont val="Arial"/>
        <family val="3"/>
        <charset val="134"/>
      </rPr>
      <t>Cross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River</t>
    </r>
  </si>
  <si>
    <r>
      <rPr>
        <sz val="7"/>
        <color rgb="FF000000"/>
        <rFont val="Arial"/>
        <family val="3"/>
        <charset val="134"/>
      </rPr>
      <t>Delta</t>
    </r>
  </si>
  <si>
    <r>
      <rPr>
        <sz val="7"/>
        <color rgb="FF000000"/>
        <rFont val="Arial"/>
        <family val="3"/>
        <charset val="134"/>
      </rPr>
      <t>Ebonyi</t>
    </r>
  </si>
  <si>
    <r>
      <rPr>
        <sz val="7"/>
        <color rgb="FF000000"/>
        <rFont val="Arial"/>
        <family val="3"/>
        <charset val="134"/>
      </rPr>
      <t>Edo</t>
    </r>
  </si>
  <si>
    <r>
      <rPr>
        <sz val="7"/>
        <color rgb="FF000000"/>
        <rFont val="Arial"/>
        <family val="3"/>
        <charset val="134"/>
      </rPr>
      <t>Ekiti</t>
    </r>
  </si>
  <si>
    <r>
      <rPr>
        <sz val="7"/>
        <color rgb="FF000000"/>
        <rFont val="Arial"/>
        <family val="3"/>
        <charset val="134"/>
      </rPr>
      <t>Enugu</t>
    </r>
  </si>
  <si>
    <r>
      <rPr>
        <sz val="7"/>
        <color rgb="FF000000"/>
        <rFont val="Arial"/>
        <family val="3"/>
        <charset val="134"/>
      </rPr>
      <t>Gombe</t>
    </r>
  </si>
  <si>
    <r>
      <rPr>
        <sz val="7"/>
        <color rgb="FF000000"/>
        <rFont val="Arial"/>
        <family val="3"/>
        <charset val="134"/>
      </rPr>
      <t>Imo</t>
    </r>
  </si>
  <si>
    <r>
      <rPr>
        <sz val="7"/>
        <color rgb="FF000000"/>
        <rFont val="Arial"/>
        <family val="3"/>
        <charset val="134"/>
      </rPr>
      <t>Jigawa</t>
    </r>
  </si>
  <si>
    <r>
      <rPr>
        <sz val="7"/>
        <color rgb="FF000000"/>
        <rFont val="Arial"/>
        <family val="3"/>
        <charset val="134"/>
      </rPr>
      <t>Kaduna</t>
    </r>
  </si>
  <si>
    <r>
      <rPr>
        <sz val="7"/>
        <color rgb="FF000000"/>
        <rFont val="Arial"/>
        <family val="3"/>
        <charset val="134"/>
      </rPr>
      <t>Kano</t>
    </r>
  </si>
  <si>
    <r>
      <rPr>
        <sz val="7"/>
        <color rgb="FF000000"/>
        <rFont val="Arial"/>
        <family val="3"/>
        <charset val="134"/>
      </rPr>
      <t>Katsina</t>
    </r>
  </si>
  <si>
    <r>
      <rPr>
        <sz val="7"/>
        <color rgb="FF000000"/>
        <rFont val="Arial"/>
        <family val="3"/>
        <charset val="134"/>
      </rPr>
      <t>Kebbi</t>
    </r>
  </si>
  <si>
    <r>
      <rPr>
        <sz val="7"/>
        <color rgb="FF000000"/>
        <rFont val="Arial"/>
        <family val="3"/>
        <charset val="134"/>
      </rPr>
      <t>Kogi</t>
    </r>
  </si>
  <si>
    <r>
      <rPr>
        <sz val="7"/>
        <color rgb="FF000000"/>
        <rFont val="Arial"/>
        <family val="3"/>
        <charset val="134"/>
      </rPr>
      <t>Kwara</t>
    </r>
  </si>
  <si>
    <r>
      <rPr>
        <sz val="7"/>
        <color rgb="FF000000"/>
        <rFont val="Arial"/>
        <family val="3"/>
        <charset val="134"/>
      </rPr>
      <t>Lagos</t>
    </r>
  </si>
  <si>
    <r>
      <rPr>
        <sz val="7"/>
        <color rgb="FF000000"/>
        <rFont val="Arial"/>
        <family val="3"/>
        <charset val="134"/>
      </rPr>
      <t>Nassarawa</t>
    </r>
  </si>
  <si>
    <r>
      <rPr>
        <sz val="7"/>
        <color rgb="FF000000"/>
        <rFont val="Arial"/>
        <family val="3"/>
        <charset val="134"/>
      </rPr>
      <t>Niger</t>
    </r>
  </si>
  <si>
    <r>
      <rPr>
        <sz val="7"/>
        <color rgb="FF000000"/>
        <rFont val="Arial"/>
        <family val="3"/>
        <charset val="134"/>
      </rPr>
      <t>Ogun</t>
    </r>
  </si>
  <si>
    <r>
      <rPr>
        <sz val="7"/>
        <color rgb="FF000000"/>
        <rFont val="Arial"/>
        <family val="3"/>
        <charset val="134"/>
      </rPr>
      <t>Ondo</t>
    </r>
  </si>
  <si>
    <r>
      <rPr>
        <sz val="7"/>
        <color rgb="FF000000"/>
        <rFont val="Arial"/>
        <family val="3"/>
        <charset val="134"/>
      </rPr>
      <t>Osun</t>
    </r>
  </si>
  <si>
    <r>
      <rPr>
        <sz val="7"/>
        <color rgb="FF000000"/>
        <rFont val="Arial"/>
        <family val="3"/>
        <charset val="134"/>
      </rPr>
      <t>Oyo</t>
    </r>
  </si>
  <si>
    <r>
      <rPr>
        <sz val="7"/>
        <color rgb="FF000000"/>
        <rFont val="Arial"/>
        <family val="3"/>
        <charset val="134"/>
      </rPr>
      <t>Plateau</t>
    </r>
  </si>
  <si>
    <r>
      <rPr>
        <sz val="7"/>
        <color rgb="FF000000"/>
        <rFont val="Arial"/>
        <family val="3"/>
        <charset val="134"/>
      </rPr>
      <t>Rivers</t>
    </r>
  </si>
  <si>
    <r>
      <rPr>
        <sz val="7"/>
        <color rgb="FF000000"/>
        <rFont val="Arial"/>
        <family val="3"/>
        <charset val="134"/>
      </rPr>
      <t>Sokoto</t>
    </r>
  </si>
  <si>
    <r>
      <rPr>
        <sz val="7"/>
        <color rgb="FF000000"/>
        <rFont val="Arial"/>
        <family val="3"/>
        <charset val="134"/>
      </rPr>
      <t>Taraba</t>
    </r>
  </si>
  <si>
    <r>
      <rPr>
        <sz val="7"/>
        <color rgb="FF000000"/>
        <rFont val="Arial"/>
        <family val="3"/>
        <charset val="134"/>
      </rPr>
      <t>Yobe</t>
    </r>
  </si>
  <si>
    <r>
      <rPr>
        <sz val="7"/>
        <color rgb="FF000000"/>
        <rFont val="Arial"/>
        <family val="3"/>
        <charset val="134"/>
      </rPr>
      <t>Zamfara</t>
    </r>
  </si>
  <si>
    <r>
      <rPr>
        <sz val="7"/>
        <color rgb="FF000000"/>
        <rFont val="Arial"/>
        <family val="3"/>
        <charset val="134"/>
      </rPr>
      <t>FCT</t>
    </r>
  </si>
  <si>
    <r>
      <rPr>
        <b/>
        <sz val="7"/>
        <color rgb="FF000000"/>
        <rFont val="Arial"/>
        <family val="3"/>
        <charset val="134"/>
      </rPr>
      <t>Sub-Total</t>
    </r>
  </si>
  <si>
    <r>
      <rPr>
        <b/>
        <sz val="7"/>
        <color rgb="FF000000"/>
        <rFont val="Arial"/>
        <family val="3"/>
        <charset val="134"/>
      </rPr>
      <t>-</t>
    </r>
  </si>
  <si>
    <r>
      <rPr>
        <b/>
        <sz val="7"/>
        <color rgb="FF000000"/>
        <rFont val="Arial"/>
        <family val="3"/>
        <charset val="134"/>
      </rPr>
      <t>FGN</t>
    </r>
  </si>
  <si>
    <r>
      <rPr>
        <b/>
        <sz val="7"/>
        <color rgb="FF000000"/>
        <rFont val="Arial"/>
        <family val="3"/>
        <charset val="134"/>
      </rPr>
      <t>Total</t>
    </r>
  </si>
  <si>
    <r>
      <rPr>
        <b/>
        <i/>
        <sz val="10"/>
        <color rgb="FF000000"/>
        <rFont val="Arial"/>
        <family val="3"/>
        <charset val="134"/>
      </rPr>
      <t>S/No</t>
    </r>
  </si>
  <si>
    <r>
      <rPr>
        <b/>
        <sz val="10"/>
        <color rgb="FF000000"/>
        <rFont val="Arial"/>
        <family val="3"/>
        <charset val="134"/>
      </rPr>
      <t>States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and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FGN</t>
    </r>
  </si>
  <si>
    <r>
      <rPr>
        <b/>
        <sz val="10"/>
        <color rgb="FF000000"/>
        <rFont val="Arial"/>
        <family val="3"/>
        <charset val="134"/>
      </rPr>
      <t>Multilateral</t>
    </r>
  </si>
  <si>
    <r>
      <rPr>
        <b/>
        <sz val="10"/>
        <color rgb="FF000000"/>
        <rFont val="Arial"/>
        <family val="3"/>
        <charset val="134"/>
      </rPr>
      <t>Bilateral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(AFD)</t>
    </r>
  </si>
  <si>
    <r>
      <rPr>
        <b/>
        <sz val="10"/>
        <color rgb="FF000000"/>
        <rFont val="Arial"/>
        <family val="3"/>
        <charset val="134"/>
      </rPr>
      <t>Bilateral(CHINA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EXIM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BANK),</t>
    </r>
  </si>
  <si>
    <r>
      <rPr>
        <b/>
        <sz val="10"/>
        <color rgb="FF000000"/>
        <rFont val="Arial"/>
        <family val="3"/>
        <charset val="134"/>
      </rPr>
      <t>Total</t>
    </r>
  </si>
  <si>
    <r>
      <rPr>
        <b/>
        <sz val="10"/>
        <color rgb="FF000000"/>
        <rFont val="Arial"/>
        <family val="3"/>
        <charset val="134"/>
      </rPr>
      <t>($)</t>
    </r>
  </si>
  <si>
    <r>
      <rPr>
        <b/>
        <sz val="10"/>
        <color rgb="FF000000"/>
        <rFont val="Arial"/>
        <family val="3"/>
        <charset val="134"/>
      </rPr>
      <t>Commercial</t>
    </r>
    <r>
      <rPr>
        <sz val="10"/>
        <color theme="1"/>
        <rFont val="Calibri"/>
        <family val="2"/>
        <charset val="134"/>
        <scheme val="minor"/>
      </rPr>
      <t xml:space="preserve">  </t>
    </r>
    <r>
      <rPr>
        <b/>
        <sz val="10"/>
        <color rgb="FF000000"/>
        <rFont val="Arial"/>
        <family val="3"/>
        <charset val="134"/>
      </rPr>
      <t>&amp;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Eurobond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($)</t>
    </r>
  </si>
  <si>
    <r>
      <rPr>
        <b/>
        <sz val="10"/>
        <color rgb="FF000000"/>
        <rFont val="Arial"/>
        <family val="3"/>
        <charset val="134"/>
      </rPr>
      <t>States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and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Federal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Governments'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External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Debt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Stock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31st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December,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2015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(Provisional)</t>
    </r>
  </si>
  <si>
    <r>
      <rPr>
        <b/>
        <sz val="8"/>
        <color rgb="FF000000"/>
        <rFont val="Arial"/>
        <family val="3"/>
        <charset val="134"/>
      </rPr>
      <t>(in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US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Dollars)</t>
    </r>
  </si>
  <si>
    <r>
      <rPr>
        <b/>
        <sz val="6"/>
        <color rgb="FF000000"/>
        <rFont val="Arial"/>
        <family val="3"/>
        <charset val="134"/>
      </rPr>
      <t>JICA,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INDIA,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KFW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&amp;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Eurobonds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($)</t>
    </r>
  </si>
  <si>
    <t>$</t>
  </si>
  <si>
    <r>
      <rPr>
        <b/>
        <sz val="11"/>
        <color rgb="FF000000"/>
        <rFont val="Calibri"/>
        <family val="3"/>
        <charset val="134"/>
      </rPr>
      <t>SN</t>
    </r>
  </si>
  <si>
    <r>
      <rPr>
        <b/>
        <sz val="11"/>
        <color rgb="FF000000"/>
        <rFont val="Calibri"/>
        <family val="3"/>
        <charset val="134"/>
      </rPr>
      <t>STATES</t>
    </r>
  </si>
  <si>
    <r>
      <rPr>
        <b/>
        <sz val="11"/>
        <color rgb="FF000000"/>
        <rFont val="Calibri"/>
        <family val="3"/>
        <charset val="134"/>
      </rPr>
      <t>TOTAL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DOMESTIC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DEBT</t>
    </r>
  </si>
  <si>
    <r>
      <rPr>
        <b/>
        <sz val="11"/>
        <color rgb="FF000000"/>
        <rFont val="Calibri"/>
        <family val="3"/>
        <charset val="134"/>
      </rPr>
      <t>PERCENTAGE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OF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TOTAL</t>
    </r>
  </si>
  <si>
    <r>
      <rPr>
        <sz val="11"/>
        <color rgb="FF000000"/>
        <rFont val="Calibri"/>
        <family val="3"/>
        <charset val="134"/>
      </rPr>
      <t>ABIA</t>
    </r>
  </si>
  <si>
    <r>
      <rPr>
        <sz val="11"/>
        <color rgb="FF000000"/>
        <rFont val="Calibri"/>
        <family val="3"/>
        <charset val="134"/>
      </rPr>
      <t>0.56%</t>
    </r>
  </si>
  <si>
    <r>
      <rPr>
        <sz val="11"/>
        <color rgb="FF000000"/>
        <rFont val="Calibri"/>
        <family val="3"/>
        <charset val="134"/>
      </rPr>
      <t>ADAMAWA</t>
    </r>
  </si>
  <si>
    <r>
      <rPr>
        <sz val="11"/>
        <color rgb="FF000000"/>
        <rFont val="Calibri"/>
        <family val="3"/>
        <charset val="134"/>
      </rPr>
      <t>AKWA</t>
    </r>
    <r>
      <rPr>
        <sz val="10"/>
        <color rgb="FF000000"/>
        <rFont val="Arial"/>
      </rPr>
      <t xml:space="preserve"> </t>
    </r>
    <r>
      <rPr>
        <sz val="11"/>
        <color rgb="FF000000"/>
        <rFont val="Calibri"/>
        <family val="3"/>
        <charset val="134"/>
      </rPr>
      <t>IBOM</t>
    </r>
  </si>
  <si>
    <r>
      <rPr>
        <sz val="11"/>
        <color rgb="FF000000"/>
        <rFont val="Calibri"/>
        <family val="3"/>
        <charset val="134"/>
      </rPr>
      <t>ANAMBRA</t>
    </r>
  </si>
  <si>
    <r>
      <rPr>
        <sz val="11"/>
        <color rgb="FF000000"/>
        <rFont val="Calibri"/>
        <family val="3"/>
        <charset val="134"/>
      </rPr>
      <t>0.92%</t>
    </r>
  </si>
  <si>
    <r>
      <rPr>
        <sz val="11"/>
        <color rgb="FF000000"/>
        <rFont val="Calibri"/>
        <family val="3"/>
        <charset val="134"/>
      </rPr>
      <t>BAUCHI</t>
    </r>
  </si>
  <si>
    <r>
      <rPr>
        <sz val="11"/>
        <color rgb="FF000000"/>
        <rFont val="Calibri"/>
        <family val="3"/>
        <charset val="134"/>
      </rPr>
      <t>BAYELSA</t>
    </r>
  </si>
  <si>
    <r>
      <rPr>
        <sz val="11"/>
        <color rgb="FF000000"/>
        <rFont val="Calibri"/>
        <family val="3"/>
        <charset val="134"/>
      </rPr>
      <t>BENUE</t>
    </r>
  </si>
  <si>
    <r>
      <rPr>
        <sz val="11"/>
        <color rgb="FF000000"/>
        <rFont val="Calibri"/>
        <family val="3"/>
        <charset val="134"/>
      </rPr>
      <t>BORNO</t>
    </r>
  </si>
  <si>
    <r>
      <rPr>
        <sz val="11"/>
        <color rgb="FF000000"/>
        <rFont val="Calibri"/>
        <family val="3"/>
        <charset val="134"/>
      </rPr>
      <t>CROSS-RIVER</t>
    </r>
  </si>
  <si>
    <r>
      <rPr>
        <sz val="11"/>
        <color rgb="FF000000"/>
        <rFont val="Calibri"/>
        <family val="3"/>
        <charset val="134"/>
      </rPr>
      <t>DELTA</t>
    </r>
  </si>
  <si>
    <r>
      <rPr>
        <sz val="11"/>
        <color rgb="FF000000"/>
        <rFont val="Calibri"/>
        <family val="3"/>
        <charset val="134"/>
      </rPr>
      <t>EBONYI</t>
    </r>
  </si>
  <si>
    <r>
      <rPr>
        <sz val="11"/>
        <color rgb="FF000000"/>
        <rFont val="Calibri"/>
        <family val="3"/>
        <charset val="134"/>
      </rPr>
      <t>EDO</t>
    </r>
  </si>
  <si>
    <r>
      <rPr>
        <sz val="11"/>
        <color rgb="FF000000"/>
        <rFont val="Calibri"/>
        <family val="3"/>
        <charset val="134"/>
      </rPr>
      <t>EKITI</t>
    </r>
  </si>
  <si>
    <r>
      <rPr>
        <sz val="11"/>
        <color rgb="FF000000"/>
        <rFont val="Calibri"/>
        <family val="3"/>
        <charset val="134"/>
      </rPr>
      <t>ENUGU</t>
    </r>
  </si>
  <si>
    <r>
      <rPr>
        <sz val="11"/>
        <color rgb="FF000000"/>
        <rFont val="Calibri"/>
        <family val="3"/>
        <charset val="134"/>
      </rPr>
      <t>GOMBE</t>
    </r>
  </si>
  <si>
    <r>
      <rPr>
        <sz val="11"/>
        <color rgb="FF000000"/>
        <rFont val="Calibri"/>
        <family val="3"/>
        <charset val="134"/>
      </rPr>
      <t>IMO</t>
    </r>
  </si>
  <si>
    <r>
      <rPr>
        <sz val="11"/>
        <color rgb="FF000000"/>
        <rFont val="Calibri"/>
        <family val="3"/>
        <charset val="134"/>
      </rPr>
      <t>JIGAWA</t>
    </r>
  </si>
  <si>
    <r>
      <rPr>
        <sz val="11"/>
        <color rgb="FF000000"/>
        <rFont val="Calibri"/>
        <family val="3"/>
        <charset val="134"/>
      </rPr>
      <t>0.13%</t>
    </r>
  </si>
  <si>
    <r>
      <rPr>
        <sz val="11"/>
        <color rgb="FF000000"/>
        <rFont val="Calibri"/>
        <family val="3"/>
        <charset val="134"/>
      </rPr>
      <t>KADUNA</t>
    </r>
  </si>
  <si>
    <r>
      <rPr>
        <sz val="11"/>
        <color rgb="FF000000"/>
        <rFont val="Calibri"/>
        <family val="3"/>
        <charset val="134"/>
      </rPr>
      <t>KANO***</t>
    </r>
  </si>
  <si>
    <r>
      <rPr>
        <sz val="11"/>
        <color rgb="FF000000"/>
        <rFont val="Calibri"/>
        <family val="3"/>
        <charset val="134"/>
      </rPr>
      <t>0.38%</t>
    </r>
  </si>
  <si>
    <r>
      <rPr>
        <sz val="11"/>
        <color rgb="FF000000"/>
        <rFont val="Calibri"/>
        <family val="3"/>
        <charset val="134"/>
      </rPr>
      <t>KATSINA</t>
    </r>
  </si>
  <si>
    <r>
      <rPr>
        <sz val="11"/>
        <color rgb="FF000000"/>
        <rFont val="Calibri"/>
        <family val="3"/>
        <charset val="134"/>
      </rPr>
      <t>0.059%</t>
    </r>
  </si>
  <si>
    <r>
      <rPr>
        <sz val="11"/>
        <color rgb="FF000000"/>
        <rFont val="Calibri"/>
        <family val="3"/>
        <charset val="134"/>
      </rPr>
      <t>KEBBI</t>
    </r>
  </si>
  <si>
    <r>
      <rPr>
        <sz val="11"/>
        <color rgb="FF000000"/>
        <rFont val="Calibri"/>
        <family val="3"/>
        <charset val="134"/>
      </rPr>
      <t>0.18%</t>
    </r>
  </si>
  <si>
    <r>
      <rPr>
        <sz val="11"/>
        <color rgb="FF000000"/>
        <rFont val="Calibri"/>
        <family val="3"/>
        <charset val="134"/>
      </rPr>
      <t>KOGI</t>
    </r>
  </si>
  <si>
    <r>
      <rPr>
        <sz val="11"/>
        <color rgb="FF000000"/>
        <rFont val="Calibri"/>
        <family val="3"/>
        <charset val="134"/>
      </rPr>
      <t>0.97%</t>
    </r>
  </si>
  <si>
    <r>
      <rPr>
        <sz val="11"/>
        <color rgb="FF000000"/>
        <rFont val="Calibri"/>
        <family val="3"/>
        <charset val="134"/>
      </rPr>
      <t>KWARA</t>
    </r>
  </si>
  <si>
    <r>
      <rPr>
        <sz val="11"/>
        <color rgb="FF000000"/>
        <rFont val="Calibri"/>
        <family val="3"/>
        <charset val="134"/>
      </rPr>
      <t>LAGOS</t>
    </r>
  </si>
  <si>
    <r>
      <rPr>
        <sz val="11"/>
        <color rgb="FF000000"/>
        <rFont val="Calibri"/>
        <family val="3"/>
        <charset val="134"/>
      </rPr>
      <t>NASARRAWA</t>
    </r>
  </si>
  <si>
    <r>
      <rPr>
        <sz val="11"/>
        <color rgb="FF000000"/>
        <rFont val="Calibri"/>
        <family val="3"/>
        <charset val="134"/>
      </rPr>
      <t>0.46%</t>
    </r>
  </si>
  <si>
    <r>
      <rPr>
        <sz val="11"/>
        <color rgb="FF000000"/>
        <rFont val="Calibri"/>
        <family val="3"/>
        <charset val="134"/>
      </rPr>
      <t>NIGER</t>
    </r>
  </si>
  <si>
    <r>
      <rPr>
        <sz val="11"/>
        <color rgb="FF000000"/>
        <rFont val="Calibri"/>
        <family val="3"/>
        <charset val="134"/>
      </rPr>
      <t>OGUN</t>
    </r>
  </si>
  <si>
    <r>
      <rPr>
        <sz val="11"/>
        <color rgb="FF000000"/>
        <rFont val="Calibri"/>
        <family val="3"/>
        <charset val="134"/>
      </rPr>
      <t>ONDO</t>
    </r>
  </si>
  <si>
    <r>
      <rPr>
        <sz val="11"/>
        <color rgb="FF000000"/>
        <rFont val="Calibri"/>
        <family val="3"/>
        <charset val="134"/>
      </rPr>
      <t>OSUN</t>
    </r>
  </si>
  <si>
    <r>
      <rPr>
        <sz val="11"/>
        <color rgb="FF000000"/>
        <rFont val="Calibri"/>
        <family val="3"/>
        <charset val="134"/>
      </rPr>
      <t>OYO</t>
    </r>
  </si>
  <si>
    <r>
      <rPr>
        <sz val="11"/>
        <color rgb="FF000000"/>
        <rFont val="Calibri"/>
        <family val="3"/>
        <charset val="134"/>
      </rPr>
      <t>0.76%</t>
    </r>
  </si>
  <si>
    <r>
      <rPr>
        <sz val="11"/>
        <color rgb="FF000000"/>
        <rFont val="Calibri"/>
        <family val="3"/>
        <charset val="134"/>
      </rPr>
      <t>PLATEAU</t>
    </r>
  </si>
  <si>
    <r>
      <rPr>
        <sz val="11"/>
        <color rgb="FF000000"/>
        <rFont val="Calibri"/>
        <family val="3"/>
        <charset val="134"/>
      </rPr>
      <t>RIVERS</t>
    </r>
  </si>
  <si>
    <r>
      <rPr>
        <sz val="11"/>
        <color rgb="FF000000"/>
        <rFont val="Calibri"/>
        <family val="3"/>
        <charset val="134"/>
      </rPr>
      <t>SOKOTO</t>
    </r>
  </si>
  <si>
    <r>
      <rPr>
        <sz val="11"/>
        <color rgb="FF000000"/>
        <rFont val="Calibri"/>
        <family val="3"/>
        <charset val="134"/>
      </rPr>
      <t>0.19%</t>
    </r>
  </si>
  <si>
    <r>
      <rPr>
        <sz val="11"/>
        <color rgb="FF000000"/>
        <rFont val="Calibri"/>
        <family val="3"/>
        <charset val="134"/>
      </rPr>
      <t>TARABA</t>
    </r>
  </si>
  <si>
    <r>
      <rPr>
        <sz val="11"/>
        <color rgb="FF000000"/>
        <rFont val="Calibri"/>
        <family val="3"/>
        <charset val="134"/>
      </rPr>
      <t>YOBE</t>
    </r>
  </si>
  <si>
    <r>
      <rPr>
        <sz val="11"/>
        <color rgb="FF000000"/>
        <rFont val="Calibri"/>
        <family val="3"/>
        <charset val="134"/>
      </rPr>
      <t>0.26%</t>
    </r>
  </si>
  <si>
    <r>
      <rPr>
        <sz val="11"/>
        <color rgb="FF000000"/>
        <rFont val="Calibri"/>
        <family val="3"/>
        <charset val="134"/>
      </rPr>
      <t>ZAMFARA</t>
    </r>
  </si>
  <si>
    <r>
      <rPr>
        <sz val="11"/>
        <color rgb="FF000000"/>
        <rFont val="Calibri"/>
        <family val="3"/>
        <charset val="134"/>
      </rPr>
      <t>FCT</t>
    </r>
  </si>
  <si>
    <r>
      <rPr>
        <b/>
        <sz val="11"/>
        <color rgb="FF000000"/>
        <rFont val="Calibri"/>
        <family val="3"/>
        <charset val="134"/>
      </rPr>
      <t>TOTAL</t>
    </r>
  </si>
  <si>
    <r>
      <rPr>
        <b/>
        <sz val="9"/>
        <color rgb="FF000000"/>
        <rFont val="Calibri"/>
        <family val="3"/>
        <charset val="134"/>
      </rPr>
      <t>***</t>
    </r>
  </si>
  <si>
    <r>
      <rPr>
        <b/>
        <sz val="9"/>
        <color rgb="FF000000"/>
        <rFont val="Calibri"/>
        <family val="3"/>
        <charset val="134"/>
      </rPr>
      <t>Kano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State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2011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Debt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Stock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is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tentatively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held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for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2012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as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the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State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is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being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awaited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to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submit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the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updated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data.</t>
    </r>
  </si>
  <si>
    <r>
      <rPr>
        <b/>
        <i/>
        <sz val="8"/>
        <color rgb="FF000000"/>
        <rFont val="Arial"/>
        <family val="3"/>
        <charset val="134"/>
      </rPr>
      <t>S/No</t>
    </r>
  </si>
  <si>
    <r>
      <rPr>
        <b/>
        <sz val="8"/>
        <color rgb="FF000000"/>
        <rFont val="Arial"/>
        <family val="3"/>
        <charset val="134"/>
      </rPr>
      <t>States</t>
    </r>
  </si>
  <si>
    <r>
      <rPr>
        <b/>
        <sz val="8"/>
        <color rgb="FF000000"/>
        <rFont val="Arial"/>
        <family val="3"/>
        <charset val="134"/>
      </rPr>
      <t>Domestic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Debt</t>
    </r>
  </si>
  <si>
    <r>
      <rPr>
        <b/>
        <sz val="8"/>
        <color rgb="FF000000"/>
        <rFont val="Arial"/>
        <family val="3"/>
        <charset val="134"/>
      </rPr>
      <t>Percentage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of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Total</t>
    </r>
  </si>
  <si>
    <r>
      <rPr>
        <sz val="9"/>
        <color rgb="FF000000"/>
        <rFont val="Arial"/>
        <family val="3"/>
        <charset val="134"/>
      </rPr>
      <t>Abia</t>
    </r>
  </si>
  <si>
    <r>
      <rPr>
        <sz val="9"/>
        <color rgb="FF000000"/>
        <rFont val="Arial"/>
        <family val="3"/>
        <charset val="134"/>
      </rPr>
      <t>Adamawa</t>
    </r>
  </si>
  <si>
    <r>
      <rPr>
        <sz val="9"/>
        <color rgb="FF000000"/>
        <rFont val="Arial"/>
        <family val="3"/>
        <charset val="134"/>
      </rPr>
      <t>Akwa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9"/>
        <color rgb="FF000000"/>
        <rFont val="Arial"/>
        <family val="3"/>
        <charset val="134"/>
      </rPr>
      <t>Ibom</t>
    </r>
  </si>
  <si>
    <r>
      <rPr>
        <sz val="9"/>
        <color rgb="FF000000"/>
        <rFont val="Arial"/>
        <family val="3"/>
        <charset val="134"/>
      </rPr>
      <t>Anambra</t>
    </r>
  </si>
  <si>
    <r>
      <rPr>
        <sz val="9"/>
        <color rgb="FF000000"/>
        <rFont val="Arial"/>
        <family val="3"/>
        <charset val="134"/>
      </rPr>
      <t>0.52%</t>
    </r>
  </si>
  <si>
    <r>
      <rPr>
        <sz val="9"/>
        <color rgb="FF000000"/>
        <rFont val="Arial"/>
        <family val="3"/>
        <charset val="134"/>
      </rPr>
      <t>Bauchi</t>
    </r>
  </si>
  <si>
    <r>
      <rPr>
        <sz val="9"/>
        <color rgb="FF000000"/>
        <rFont val="Arial"/>
        <family val="3"/>
        <charset val="134"/>
      </rPr>
      <t>Bayelsa</t>
    </r>
  </si>
  <si>
    <r>
      <rPr>
        <sz val="9"/>
        <color rgb="FF000000"/>
        <rFont val="Arial"/>
        <family val="3"/>
        <charset val="134"/>
      </rPr>
      <t>Benue</t>
    </r>
  </si>
  <si>
    <r>
      <rPr>
        <sz val="9"/>
        <color rgb="FF000000"/>
        <rFont val="Arial"/>
        <family val="3"/>
        <charset val="134"/>
      </rPr>
      <t>Borno</t>
    </r>
  </si>
  <si>
    <r>
      <rPr>
        <sz val="9"/>
        <color rgb="FF000000"/>
        <rFont val="Arial"/>
        <family val="3"/>
        <charset val="134"/>
      </rPr>
      <t>0.14%</t>
    </r>
  </si>
  <si>
    <r>
      <rPr>
        <sz val="9"/>
        <color rgb="FF000000"/>
        <rFont val="Arial"/>
        <family val="3"/>
        <charset val="134"/>
      </rPr>
      <t>Cross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9"/>
        <color rgb="FF000000"/>
        <rFont val="Arial"/>
        <family val="3"/>
        <charset val="134"/>
      </rPr>
      <t>River</t>
    </r>
  </si>
  <si>
    <r>
      <rPr>
        <sz val="9"/>
        <color rgb="FF000000"/>
        <rFont val="Arial"/>
        <family val="3"/>
        <charset val="134"/>
      </rPr>
      <t>Delta</t>
    </r>
  </si>
  <si>
    <r>
      <rPr>
        <sz val="9"/>
        <color rgb="FF000000"/>
        <rFont val="Arial"/>
        <family val="3"/>
        <charset val="134"/>
      </rPr>
      <t>Ebonyi</t>
    </r>
  </si>
  <si>
    <r>
      <rPr>
        <sz val="9"/>
        <color rgb="FF000000"/>
        <rFont val="Arial"/>
        <family val="3"/>
        <charset val="134"/>
      </rPr>
      <t>Edo</t>
    </r>
  </si>
  <si>
    <r>
      <rPr>
        <sz val="9"/>
        <color rgb="FF000000"/>
        <rFont val="Arial"/>
        <family val="3"/>
        <charset val="134"/>
      </rPr>
      <t>Ekiti</t>
    </r>
  </si>
  <si>
    <r>
      <rPr>
        <sz val="9"/>
        <color rgb="FF000000"/>
        <rFont val="Arial"/>
        <family val="3"/>
        <charset val="134"/>
      </rPr>
      <t>Enugu</t>
    </r>
  </si>
  <si>
    <r>
      <rPr>
        <sz val="9"/>
        <color rgb="FF000000"/>
        <rFont val="Arial"/>
        <family val="3"/>
        <charset val="134"/>
      </rPr>
      <t>0.88%</t>
    </r>
  </si>
  <si>
    <r>
      <rPr>
        <sz val="9"/>
        <color rgb="FF000000"/>
        <rFont val="Arial"/>
        <family val="3"/>
        <charset val="134"/>
      </rPr>
      <t>Gombe</t>
    </r>
  </si>
  <si>
    <r>
      <rPr>
        <sz val="9"/>
        <color rgb="FF000000"/>
        <rFont val="Arial"/>
        <family val="3"/>
        <charset val="134"/>
      </rPr>
      <t>0.58%</t>
    </r>
  </si>
  <si>
    <r>
      <rPr>
        <sz val="9"/>
        <color rgb="FF000000"/>
        <rFont val="Arial"/>
        <family val="3"/>
        <charset val="134"/>
      </rPr>
      <t>Imo</t>
    </r>
  </si>
  <si>
    <r>
      <rPr>
        <sz val="9"/>
        <color rgb="FF000000"/>
        <rFont val="Arial"/>
        <family val="3"/>
        <charset val="134"/>
      </rPr>
      <t>Jigawa</t>
    </r>
  </si>
  <si>
    <r>
      <rPr>
        <sz val="9"/>
        <color rgb="FF000000"/>
        <rFont val="Arial"/>
        <family val="3"/>
        <charset val="134"/>
      </rPr>
      <t>0.13%</t>
    </r>
  </si>
  <si>
    <r>
      <rPr>
        <sz val="9"/>
        <color rgb="FF000000"/>
        <rFont val="Arial"/>
        <family val="3"/>
        <charset val="134"/>
      </rPr>
      <t>Kaduna</t>
    </r>
  </si>
  <si>
    <r>
      <rPr>
        <sz val="9"/>
        <color rgb="FF000000"/>
        <rFont val="Arial"/>
        <family val="3"/>
        <charset val="134"/>
      </rPr>
      <t>Kano</t>
    </r>
  </si>
  <si>
    <r>
      <rPr>
        <sz val="9"/>
        <color rgb="FF000000"/>
        <rFont val="Arial"/>
        <family val="3"/>
        <charset val="134"/>
      </rPr>
      <t>0.48%</t>
    </r>
  </si>
  <si>
    <r>
      <rPr>
        <sz val="9"/>
        <color rgb="FF000000"/>
        <rFont val="Arial"/>
        <family val="3"/>
        <charset val="134"/>
      </rPr>
      <t>Katsina</t>
    </r>
  </si>
  <si>
    <r>
      <rPr>
        <sz val="9"/>
        <color rgb="FF000000"/>
        <rFont val="Arial"/>
        <family val="3"/>
        <charset val="134"/>
      </rPr>
      <t>0.17%</t>
    </r>
  </si>
  <si>
    <r>
      <rPr>
        <sz val="9"/>
        <color rgb="FF000000"/>
        <rFont val="Arial"/>
        <family val="3"/>
        <charset val="134"/>
      </rPr>
      <t>Kebbi</t>
    </r>
  </si>
  <si>
    <r>
      <rPr>
        <sz val="9"/>
        <color rgb="FF000000"/>
        <rFont val="Arial"/>
        <family val="3"/>
        <charset val="134"/>
      </rPr>
      <t>0.59%</t>
    </r>
  </si>
  <si>
    <r>
      <rPr>
        <sz val="9"/>
        <color rgb="FF000000"/>
        <rFont val="Arial"/>
        <family val="3"/>
        <charset val="134"/>
      </rPr>
      <t>Kogi</t>
    </r>
  </si>
  <si>
    <r>
      <rPr>
        <sz val="9"/>
        <color rgb="FF000000"/>
        <rFont val="Arial"/>
        <family val="3"/>
        <charset val="134"/>
      </rPr>
      <t>Kwara</t>
    </r>
  </si>
  <si>
    <r>
      <rPr>
        <sz val="9"/>
        <color rgb="FF000000"/>
        <rFont val="Arial"/>
        <family val="3"/>
        <charset val="134"/>
      </rPr>
      <t>Lagos</t>
    </r>
  </si>
  <si>
    <r>
      <rPr>
        <sz val="9"/>
        <color rgb="FF000000"/>
        <rFont val="Arial"/>
        <family val="3"/>
        <charset val="134"/>
      </rPr>
      <t>Nassarawa</t>
    </r>
  </si>
  <si>
    <r>
      <rPr>
        <sz val="9"/>
        <color rgb="FF000000"/>
        <rFont val="Arial"/>
        <family val="3"/>
        <charset val="134"/>
      </rPr>
      <t>0.43%</t>
    </r>
  </si>
  <si>
    <r>
      <rPr>
        <sz val="9"/>
        <color rgb="FF000000"/>
        <rFont val="Arial"/>
        <family val="3"/>
        <charset val="134"/>
      </rPr>
      <t>Niger</t>
    </r>
  </si>
  <si>
    <r>
      <rPr>
        <sz val="9"/>
        <color rgb="FF000000"/>
        <rFont val="Arial"/>
        <family val="3"/>
        <charset val="134"/>
      </rPr>
      <t>Ogun</t>
    </r>
  </si>
  <si>
    <r>
      <rPr>
        <sz val="9"/>
        <color rgb="FF000000"/>
        <rFont val="Arial"/>
        <family val="3"/>
        <charset val="134"/>
      </rPr>
      <t>Ondo</t>
    </r>
  </si>
  <si>
    <r>
      <rPr>
        <sz val="9"/>
        <color rgb="FF000000"/>
        <rFont val="Arial"/>
        <family val="3"/>
        <charset val="134"/>
      </rPr>
      <t>Osun</t>
    </r>
  </si>
  <si>
    <r>
      <rPr>
        <sz val="9"/>
        <color rgb="FF000000"/>
        <rFont val="Arial"/>
        <family val="3"/>
        <charset val="134"/>
      </rPr>
      <t>0.44%</t>
    </r>
  </si>
  <si>
    <r>
      <rPr>
        <sz val="9"/>
        <color rgb="FF000000"/>
        <rFont val="Arial"/>
        <family val="3"/>
        <charset val="134"/>
      </rPr>
      <t>Oyo</t>
    </r>
  </si>
  <si>
    <r>
      <rPr>
        <sz val="9"/>
        <color rgb="FF000000"/>
        <rFont val="Arial"/>
        <family val="3"/>
        <charset val="134"/>
      </rPr>
      <t>0.39%</t>
    </r>
  </si>
  <si>
    <r>
      <rPr>
        <sz val="9"/>
        <color rgb="FF000000"/>
        <rFont val="Arial"/>
        <family val="3"/>
        <charset val="134"/>
      </rPr>
      <t>Plateau</t>
    </r>
  </si>
  <si>
    <r>
      <rPr>
        <sz val="9"/>
        <color rgb="FF000000"/>
        <rFont val="Arial"/>
        <family val="3"/>
        <charset val="134"/>
      </rPr>
      <t>Rivers</t>
    </r>
  </si>
  <si>
    <r>
      <rPr>
        <sz val="9"/>
        <color rgb="FF000000"/>
        <rFont val="Arial"/>
        <family val="3"/>
        <charset val="134"/>
      </rPr>
      <t>Sokoto</t>
    </r>
  </si>
  <si>
    <r>
      <rPr>
        <sz val="9"/>
        <color rgb="FF000000"/>
        <rFont val="Arial"/>
        <family val="3"/>
        <charset val="134"/>
      </rPr>
      <t>0.40%</t>
    </r>
  </si>
  <si>
    <r>
      <rPr>
        <sz val="9"/>
        <color rgb="FF000000"/>
        <rFont val="Arial"/>
        <family val="3"/>
        <charset val="134"/>
      </rPr>
      <t>Taraba</t>
    </r>
  </si>
  <si>
    <r>
      <rPr>
        <sz val="9"/>
        <color rgb="FF000000"/>
        <rFont val="Arial"/>
        <family val="3"/>
        <charset val="134"/>
      </rPr>
      <t>Yobe</t>
    </r>
  </si>
  <si>
    <r>
      <rPr>
        <sz val="9"/>
        <color rgb="FF000000"/>
        <rFont val="Arial"/>
        <family val="3"/>
        <charset val="134"/>
      </rPr>
      <t>Zamfara</t>
    </r>
  </si>
  <si>
    <r>
      <rPr>
        <sz val="9"/>
        <color rgb="FF000000"/>
        <rFont val="Arial"/>
        <family val="3"/>
        <charset val="134"/>
      </rPr>
      <t>FCT</t>
    </r>
  </si>
  <si>
    <r>
      <rPr>
        <b/>
        <sz val="9"/>
        <color rgb="FF000000"/>
        <rFont val="Arial"/>
        <family val="3"/>
        <charset val="134"/>
      </rPr>
      <t>Total</t>
    </r>
  </si>
  <si>
    <r>
      <rPr>
        <b/>
        <sz val="11"/>
        <color rgb="FF000000"/>
        <rFont val="Times New Roman"/>
        <family val="3"/>
        <charset val="134"/>
      </rPr>
      <t>S.NO</t>
    </r>
  </si>
  <si>
    <r>
      <rPr>
        <b/>
        <sz val="11"/>
        <color rgb="FF000000"/>
        <rFont val="Times New Roman"/>
        <family val="3"/>
        <charset val="134"/>
      </rPr>
      <t>STATE</t>
    </r>
  </si>
  <si>
    <r>
      <rPr>
        <b/>
        <sz val="11"/>
        <color rgb="FF000000"/>
        <rFont val="Times New Roman"/>
        <family val="3"/>
        <charset val="134"/>
      </rPr>
      <t>DEBT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STOCK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AS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AT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DECEMBER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2013</t>
    </r>
  </si>
  <si>
    <r>
      <rPr>
        <sz val="13"/>
        <color rgb="FF000000"/>
        <rFont val="Times New Roman"/>
        <family val="3"/>
        <charset val="134"/>
      </rPr>
      <t>ABIA</t>
    </r>
  </si>
  <si>
    <r>
      <rPr>
        <sz val="13"/>
        <color rgb="FF000000"/>
        <rFont val="Times New Roman"/>
        <family val="3"/>
        <charset val="134"/>
      </rPr>
      <t>ADAMAWA</t>
    </r>
  </si>
  <si>
    <r>
      <rPr>
        <sz val="13"/>
        <color rgb="FF000000"/>
        <rFont val="Times New Roman"/>
        <family val="3"/>
        <charset val="134"/>
      </rPr>
      <t>AKWA</t>
    </r>
    <r>
      <rPr>
        <sz val="13"/>
        <color theme="1"/>
        <rFont val="Calibri"/>
        <family val="2"/>
        <charset val="134"/>
        <scheme val="minor"/>
      </rPr>
      <t xml:space="preserve"> </t>
    </r>
    <r>
      <rPr>
        <sz val="13"/>
        <color rgb="FF000000"/>
        <rFont val="Times New Roman"/>
        <family val="3"/>
        <charset val="134"/>
      </rPr>
      <t>IBOM</t>
    </r>
  </si>
  <si>
    <r>
      <rPr>
        <sz val="13"/>
        <color rgb="FF000000"/>
        <rFont val="Times New Roman"/>
        <family val="3"/>
        <charset val="134"/>
      </rPr>
      <t>ANAMBRA</t>
    </r>
  </si>
  <si>
    <r>
      <rPr>
        <sz val="13"/>
        <color rgb="FF000000"/>
        <rFont val="Times New Roman"/>
        <family val="3"/>
        <charset val="134"/>
      </rPr>
      <t>BAUCHI</t>
    </r>
  </si>
  <si>
    <r>
      <rPr>
        <sz val="13"/>
        <color rgb="FF000000"/>
        <rFont val="Times New Roman"/>
        <family val="3"/>
        <charset val="134"/>
      </rPr>
      <t>BAYELSA</t>
    </r>
  </si>
  <si>
    <r>
      <rPr>
        <sz val="13"/>
        <color rgb="FF000000"/>
        <rFont val="Times New Roman"/>
        <family val="3"/>
        <charset val="134"/>
      </rPr>
      <t>BENUE</t>
    </r>
  </si>
  <si>
    <r>
      <rPr>
        <sz val="13"/>
        <color rgb="FF000000"/>
        <rFont val="Times New Roman"/>
        <family val="3"/>
        <charset val="134"/>
      </rPr>
      <t>BORNO</t>
    </r>
  </si>
  <si>
    <r>
      <rPr>
        <sz val="13"/>
        <color rgb="FF000000"/>
        <rFont val="Times New Roman"/>
        <family val="3"/>
        <charset val="134"/>
      </rPr>
      <t>CROSS-RIVER</t>
    </r>
  </si>
  <si>
    <r>
      <rPr>
        <sz val="13"/>
        <color rgb="FF000000"/>
        <rFont val="Times New Roman"/>
        <family val="3"/>
        <charset val="134"/>
      </rPr>
      <t>DELTA</t>
    </r>
  </si>
  <si>
    <r>
      <rPr>
        <sz val="13"/>
        <color rgb="FF000000"/>
        <rFont val="Times New Roman"/>
        <family val="3"/>
        <charset val="134"/>
      </rPr>
      <t>EBONYI</t>
    </r>
  </si>
  <si>
    <r>
      <rPr>
        <sz val="13"/>
        <color rgb="FF000000"/>
        <rFont val="Times New Roman"/>
        <family val="3"/>
        <charset val="134"/>
      </rPr>
      <t>EDO</t>
    </r>
  </si>
  <si>
    <r>
      <rPr>
        <sz val="13"/>
        <color rgb="FF000000"/>
        <rFont val="Times New Roman"/>
        <family val="3"/>
        <charset val="134"/>
      </rPr>
      <t>EKITI</t>
    </r>
  </si>
  <si>
    <r>
      <rPr>
        <sz val="13"/>
        <color rgb="FF000000"/>
        <rFont val="Times New Roman"/>
        <family val="3"/>
        <charset val="134"/>
      </rPr>
      <t>ENUGU</t>
    </r>
  </si>
  <si>
    <r>
      <rPr>
        <sz val="13"/>
        <color rgb="FF000000"/>
        <rFont val="Times New Roman"/>
        <family val="3"/>
        <charset val="134"/>
      </rPr>
      <t>GOMBE</t>
    </r>
  </si>
  <si>
    <r>
      <rPr>
        <sz val="13"/>
        <color rgb="FF000000"/>
        <rFont val="Times New Roman"/>
        <family val="3"/>
        <charset val="134"/>
      </rPr>
      <t>IMO</t>
    </r>
  </si>
  <si>
    <r>
      <rPr>
        <sz val="13"/>
        <color rgb="FF000000"/>
        <rFont val="Times New Roman"/>
        <family val="3"/>
        <charset val="134"/>
      </rPr>
      <t>JIGAWA</t>
    </r>
  </si>
  <si>
    <r>
      <rPr>
        <sz val="13"/>
        <color rgb="FF000000"/>
        <rFont val="Times New Roman"/>
        <family val="3"/>
        <charset val="134"/>
      </rPr>
      <t>KADUNA</t>
    </r>
  </si>
  <si>
    <r>
      <rPr>
        <sz val="13"/>
        <color rgb="FF000000"/>
        <rFont val="Times New Roman"/>
        <family val="3"/>
        <charset val="134"/>
      </rPr>
      <t>KANO</t>
    </r>
  </si>
  <si>
    <r>
      <rPr>
        <sz val="13"/>
        <color rgb="FF000000"/>
        <rFont val="Times New Roman"/>
        <family val="3"/>
        <charset val="134"/>
      </rPr>
      <t>KATSINA</t>
    </r>
  </si>
  <si>
    <r>
      <rPr>
        <sz val="13"/>
        <color rgb="FF000000"/>
        <rFont val="Times New Roman"/>
        <family val="3"/>
        <charset val="134"/>
      </rPr>
      <t>KEBBI</t>
    </r>
  </si>
  <si>
    <r>
      <rPr>
        <sz val="13"/>
        <color rgb="FF000000"/>
        <rFont val="Times New Roman"/>
        <family val="3"/>
        <charset val="134"/>
      </rPr>
      <t>KOGI</t>
    </r>
  </si>
  <si>
    <r>
      <rPr>
        <sz val="13"/>
        <color rgb="FF000000"/>
        <rFont val="Times New Roman"/>
        <family val="3"/>
        <charset val="134"/>
      </rPr>
      <t>KWARA</t>
    </r>
  </si>
  <si>
    <r>
      <rPr>
        <sz val="13"/>
        <color rgb="FF000000"/>
        <rFont val="Times New Roman"/>
        <family val="3"/>
        <charset val="134"/>
      </rPr>
      <t>LAGOS</t>
    </r>
  </si>
  <si>
    <r>
      <rPr>
        <sz val="13"/>
        <color rgb="FF000000"/>
        <rFont val="Times New Roman"/>
        <family val="3"/>
        <charset val="134"/>
      </rPr>
      <t>NASARAWA</t>
    </r>
  </si>
  <si>
    <r>
      <rPr>
        <sz val="13"/>
        <color rgb="FF000000"/>
        <rFont val="Times New Roman"/>
        <family val="3"/>
        <charset val="134"/>
      </rPr>
      <t>NIGER</t>
    </r>
  </si>
  <si>
    <r>
      <rPr>
        <sz val="13"/>
        <color rgb="FF000000"/>
        <rFont val="Times New Roman"/>
        <family val="3"/>
        <charset val="134"/>
      </rPr>
      <t>OGUN</t>
    </r>
  </si>
  <si>
    <r>
      <rPr>
        <sz val="13"/>
        <color rgb="FF000000"/>
        <rFont val="Times New Roman"/>
        <family val="3"/>
        <charset val="134"/>
      </rPr>
      <t>ONDO</t>
    </r>
  </si>
  <si>
    <r>
      <rPr>
        <sz val="13"/>
        <color rgb="FF000000"/>
        <rFont val="Times New Roman"/>
        <family val="3"/>
        <charset val="134"/>
      </rPr>
      <t>OSUN</t>
    </r>
  </si>
  <si>
    <r>
      <rPr>
        <sz val="13"/>
        <color rgb="FF000000"/>
        <rFont val="Times New Roman"/>
        <family val="3"/>
        <charset val="134"/>
      </rPr>
      <t>OYO</t>
    </r>
  </si>
  <si>
    <r>
      <rPr>
        <sz val="13"/>
        <color rgb="FF000000"/>
        <rFont val="Times New Roman"/>
        <family val="3"/>
        <charset val="134"/>
      </rPr>
      <t>PLATEAU</t>
    </r>
  </si>
  <si>
    <r>
      <rPr>
        <sz val="13"/>
        <color rgb="FF000000"/>
        <rFont val="Times New Roman"/>
        <family val="3"/>
        <charset val="134"/>
      </rPr>
      <t>RIVERS</t>
    </r>
  </si>
  <si>
    <r>
      <rPr>
        <sz val="13"/>
        <color rgb="FF000000"/>
        <rFont val="Times New Roman"/>
        <family val="3"/>
        <charset val="134"/>
      </rPr>
      <t>SOKOTO</t>
    </r>
  </si>
  <si>
    <r>
      <rPr>
        <sz val="13"/>
        <color rgb="FF000000"/>
        <rFont val="Times New Roman"/>
        <family val="3"/>
        <charset val="134"/>
      </rPr>
      <t>TARABA</t>
    </r>
  </si>
  <si>
    <r>
      <rPr>
        <sz val="13"/>
        <color rgb="FF000000"/>
        <rFont val="Times New Roman"/>
        <family val="3"/>
        <charset val="134"/>
      </rPr>
      <t>YOBE</t>
    </r>
  </si>
  <si>
    <r>
      <rPr>
        <sz val="13"/>
        <color rgb="FF000000"/>
        <rFont val="Times New Roman"/>
        <family val="3"/>
        <charset val="134"/>
      </rPr>
      <t>ZAMFARA</t>
    </r>
  </si>
  <si>
    <r>
      <rPr>
        <sz val="13"/>
        <color rgb="FF000000"/>
        <rFont val="Times New Roman"/>
        <family val="3"/>
        <charset val="134"/>
      </rPr>
      <t>FCT</t>
    </r>
  </si>
  <si>
    <r>
      <rPr>
        <b/>
        <sz val="11"/>
        <color rgb="FF000000"/>
        <rFont val="Times New Roman"/>
        <family val="3"/>
        <charset val="134"/>
      </rPr>
      <t>TOTAL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DOMESTIC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DEBT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OF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THE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36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STATES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AND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THE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FCT,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AS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AT</t>
    </r>
  </si>
  <si>
    <r>
      <rPr>
        <b/>
        <sz val="11"/>
        <color rgb="FF000000"/>
        <rFont val="Times New Roman"/>
        <family val="3"/>
        <charset val="134"/>
      </rPr>
      <t>DECEMBER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31,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2014</t>
    </r>
  </si>
  <si>
    <r>
      <rPr>
        <b/>
        <sz val="10"/>
        <color rgb="FF000000"/>
        <rFont val="Calibri"/>
        <family val="3"/>
        <charset val="134"/>
      </rPr>
      <t>(AMOUNTS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Calibri"/>
        <family val="3"/>
        <charset val="134"/>
      </rPr>
      <t>IN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Calibri"/>
        <family val="3"/>
        <charset val="134"/>
      </rPr>
      <t>NAIRA)</t>
    </r>
  </si>
  <si>
    <r>
      <rPr>
        <b/>
        <sz val="11"/>
        <color rgb="FF000000"/>
        <rFont val="Calibri"/>
        <family val="3"/>
        <charset val="134"/>
      </rPr>
      <t>STATE</t>
    </r>
  </si>
  <si>
    <r>
      <rPr>
        <b/>
        <sz val="11"/>
        <color rgb="FF000000"/>
        <rFont val="Calibri"/>
        <family val="3"/>
        <charset val="134"/>
      </rPr>
      <t>DEBT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STOCK</t>
    </r>
  </si>
  <si>
    <r>
      <rPr>
        <b/>
        <sz val="9"/>
        <color rgb="FF000000"/>
        <rFont val="Calibri"/>
        <family val="3"/>
        <charset val="134"/>
      </rPr>
      <t>1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ABIA</t>
    </r>
  </si>
  <si>
    <r>
      <rPr>
        <b/>
        <sz val="9"/>
        <color rgb="FF000000"/>
        <rFont val="Calibri"/>
        <family val="3"/>
        <charset val="134"/>
      </rPr>
      <t>2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ADAMAWA</t>
    </r>
  </si>
  <si>
    <r>
      <rPr>
        <b/>
        <sz val="9"/>
        <color rgb="FF000000"/>
        <rFont val="Calibri"/>
        <family val="3"/>
        <charset val="134"/>
      </rPr>
      <t>3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AKWA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IBOM</t>
    </r>
  </si>
  <si>
    <r>
      <rPr>
        <b/>
        <sz val="9"/>
        <color rgb="FF000000"/>
        <rFont val="Calibri"/>
        <family val="3"/>
        <charset val="134"/>
      </rPr>
      <t>4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ANAMBRA</t>
    </r>
  </si>
  <si>
    <r>
      <rPr>
        <b/>
        <sz val="9"/>
        <color rgb="FF000000"/>
        <rFont val="Calibri"/>
        <family val="3"/>
        <charset val="134"/>
      </rPr>
      <t>5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BAUCHI</t>
    </r>
  </si>
  <si>
    <r>
      <rPr>
        <b/>
        <sz val="9"/>
        <color rgb="FF000000"/>
        <rFont val="Calibri"/>
        <family val="3"/>
        <charset val="134"/>
      </rPr>
      <t>6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BAYELSA</t>
    </r>
  </si>
  <si>
    <r>
      <rPr>
        <b/>
        <sz val="9"/>
        <color rgb="FF000000"/>
        <rFont val="Calibri"/>
        <family val="3"/>
        <charset val="134"/>
      </rPr>
      <t>7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BENUE</t>
    </r>
  </si>
  <si>
    <r>
      <rPr>
        <b/>
        <sz val="9"/>
        <color rgb="FF000000"/>
        <rFont val="Calibri"/>
        <family val="3"/>
        <charset val="134"/>
      </rPr>
      <t>8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BORNO</t>
    </r>
  </si>
  <si>
    <r>
      <rPr>
        <b/>
        <sz val="9"/>
        <color rgb="FF000000"/>
        <rFont val="Calibri"/>
        <family val="3"/>
        <charset val="134"/>
      </rPr>
      <t>9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CROSS-RIVER</t>
    </r>
  </si>
  <si>
    <r>
      <rPr>
        <b/>
        <sz val="9"/>
        <color rgb="FF000000"/>
        <rFont val="Calibri"/>
        <family val="3"/>
        <charset val="134"/>
      </rPr>
      <t>10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DELTA</t>
    </r>
  </si>
  <si>
    <r>
      <rPr>
        <b/>
        <sz val="9"/>
        <color rgb="FF000000"/>
        <rFont val="Calibri"/>
        <family val="3"/>
        <charset val="134"/>
      </rPr>
      <t>11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EBONYI</t>
    </r>
  </si>
  <si>
    <r>
      <rPr>
        <b/>
        <sz val="9"/>
        <color rgb="FF000000"/>
        <rFont val="Calibri"/>
        <family val="3"/>
        <charset val="134"/>
      </rPr>
      <t>12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EDO</t>
    </r>
  </si>
  <si>
    <r>
      <rPr>
        <b/>
        <sz val="9"/>
        <color rgb="FF000000"/>
        <rFont val="Calibri"/>
        <family val="3"/>
        <charset val="134"/>
      </rPr>
      <t>13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EKITI</t>
    </r>
  </si>
  <si>
    <r>
      <rPr>
        <b/>
        <sz val="9"/>
        <color rgb="FF000000"/>
        <rFont val="Calibri"/>
        <family val="3"/>
        <charset val="134"/>
      </rPr>
      <t>14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ENUGU</t>
    </r>
  </si>
  <si>
    <r>
      <rPr>
        <b/>
        <sz val="9"/>
        <color rgb="FF000000"/>
        <rFont val="Calibri"/>
        <family val="3"/>
        <charset val="134"/>
      </rPr>
      <t>15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GOMBE</t>
    </r>
  </si>
  <si>
    <r>
      <rPr>
        <b/>
        <sz val="9"/>
        <color rgb="FF000000"/>
        <rFont val="Calibri"/>
        <family val="3"/>
        <charset val="134"/>
      </rPr>
      <t>16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IMO</t>
    </r>
  </si>
  <si>
    <r>
      <rPr>
        <b/>
        <sz val="9"/>
        <color rgb="FF000000"/>
        <rFont val="Calibri"/>
        <family val="3"/>
        <charset val="134"/>
      </rPr>
      <t>17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JIGAWA</t>
    </r>
  </si>
  <si>
    <r>
      <rPr>
        <b/>
        <sz val="9"/>
        <color rgb="FF000000"/>
        <rFont val="Calibri"/>
        <family val="3"/>
        <charset val="134"/>
      </rPr>
      <t>18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KADUNA</t>
    </r>
  </si>
  <si>
    <r>
      <rPr>
        <b/>
        <sz val="9"/>
        <color rgb="FF000000"/>
        <rFont val="Calibri"/>
        <family val="3"/>
        <charset val="134"/>
      </rPr>
      <t>19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KANO</t>
    </r>
  </si>
  <si>
    <r>
      <rPr>
        <b/>
        <sz val="9"/>
        <color rgb="FF000000"/>
        <rFont val="Calibri"/>
        <family val="3"/>
        <charset val="134"/>
      </rPr>
      <t>20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KATSINA</t>
    </r>
  </si>
  <si>
    <r>
      <rPr>
        <b/>
        <sz val="9"/>
        <color rgb="FF000000"/>
        <rFont val="Calibri"/>
        <family val="3"/>
        <charset val="134"/>
      </rPr>
      <t>21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KEBBI</t>
    </r>
  </si>
  <si>
    <r>
      <rPr>
        <b/>
        <sz val="9"/>
        <color rgb="FF000000"/>
        <rFont val="Calibri"/>
        <family val="3"/>
        <charset val="134"/>
      </rPr>
      <t>22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KOGI</t>
    </r>
  </si>
  <si>
    <r>
      <rPr>
        <b/>
        <sz val="9"/>
        <color rgb="FF000000"/>
        <rFont val="Calibri"/>
        <family val="3"/>
        <charset val="134"/>
      </rPr>
      <t>23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KWARA</t>
    </r>
  </si>
  <si>
    <r>
      <rPr>
        <b/>
        <sz val="9"/>
        <color rgb="FF000000"/>
        <rFont val="Calibri"/>
        <family val="3"/>
        <charset val="134"/>
      </rPr>
      <t>24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LAGOS</t>
    </r>
  </si>
  <si>
    <r>
      <rPr>
        <b/>
        <sz val="9"/>
        <color rgb="FF000000"/>
        <rFont val="Calibri"/>
        <family val="3"/>
        <charset val="134"/>
      </rPr>
      <t>25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NASARAWA</t>
    </r>
  </si>
  <si>
    <r>
      <rPr>
        <b/>
        <sz val="9"/>
        <color rgb="FF000000"/>
        <rFont val="Calibri"/>
        <family val="3"/>
        <charset val="134"/>
      </rPr>
      <t>26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NIGER</t>
    </r>
  </si>
  <si>
    <r>
      <rPr>
        <b/>
        <sz val="9"/>
        <color rgb="FF000000"/>
        <rFont val="Calibri"/>
        <family val="3"/>
        <charset val="134"/>
      </rPr>
      <t>27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OGUN</t>
    </r>
  </si>
  <si>
    <r>
      <rPr>
        <b/>
        <sz val="9"/>
        <color rgb="FF000000"/>
        <rFont val="Calibri"/>
        <family val="3"/>
        <charset val="134"/>
      </rPr>
      <t>28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ONDO</t>
    </r>
  </si>
  <si>
    <r>
      <rPr>
        <b/>
        <sz val="9"/>
        <color rgb="FF000000"/>
        <rFont val="Calibri"/>
        <family val="3"/>
        <charset val="134"/>
      </rPr>
      <t>29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OSUN</t>
    </r>
  </si>
  <si>
    <r>
      <rPr>
        <b/>
        <sz val="9"/>
        <color rgb="FF000000"/>
        <rFont val="Calibri"/>
        <family val="3"/>
        <charset val="134"/>
      </rPr>
      <t>30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OYO</t>
    </r>
  </si>
  <si>
    <r>
      <rPr>
        <b/>
        <sz val="9"/>
        <color rgb="FF000000"/>
        <rFont val="Calibri"/>
        <family val="3"/>
        <charset val="134"/>
      </rPr>
      <t>31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PLATEAU</t>
    </r>
  </si>
  <si>
    <r>
      <rPr>
        <b/>
        <sz val="9"/>
        <color rgb="FF000000"/>
        <rFont val="Calibri"/>
        <family val="3"/>
        <charset val="134"/>
      </rPr>
      <t>32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RIVERS</t>
    </r>
  </si>
  <si>
    <r>
      <rPr>
        <b/>
        <sz val="9"/>
        <color rgb="FF000000"/>
        <rFont val="Calibri"/>
        <family val="3"/>
        <charset val="134"/>
      </rPr>
      <t>33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SOKOTO</t>
    </r>
  </si>
  <si>
    <r>
      <rPr>
        <b/>
        <sz val="9"/>
        <color rgb="FF000000"/>
        <rFont val="Calibri"/>
        <family val="3"/>
        <charset val="134"/>
      </rPr>
      <t>34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TARABA</t>
    </r>
  </si>
  <si>
    <r>
      <rPr>
        <b/>
        <sz val="9"/>
        <color rgb="FF000000"/>
        <rFont val="Calibri"/>
        <family val="3"/>
        <charset val="134"/>
      </rPr>
      <t>35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YOBE</t>
    </r>
  </si>
  <si>
    <r>
      <rPr>
        <b/>
        <sz val="9"/>
        <color rgb="FF000000"/>
        <rFont val="Calibri"/>
        <family val="3"/>
        <charset val="134"/>
      </rPr>
      <t>36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ZAMFARA</t>
    </r>
  </si>
  <si>
    <r>
      <rPr>
        <b/>
        <sz val="9"/>
        <color rgb="FF000000"/>
        <rFont val="Calibri"/>
        <family val="3"/>
        <charset val="134"/>
      </rPr>
      <t>37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FCT</t>
    </r>
  </si>
  <si>
    <r>
      <rPr>
        <b/>
        <sz val="10"/>
        <color rgb="FF000000"/>
        <rFont val="Calibri"/>
        <family val="3"/>
        <charset val="134"/>
      </rPr>
      <t>TOTAL</t>
    </r>
  </si>
  <si>
    <r>
      <rPr>
        <b/>
        <sz val="11"/>
        <color rgb="FF000000"/>
        <rFont val="Times New Roman"/>
        <family val="3"/>
        <charset val="134"/>
      </rPr>
      <t>DECEMBER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31,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2015</t>
    </r>
  </si>
  <si>
    <r>
      <rPr>
        <b/>
        <sz val="11"/>
        <color rgb="FF000000"/>
        <rFont val="Calibri"/>
        <family val="3"/>
        <charset val="134"/>
      </rPr>
      <t>ABIA</t>
    </r>
  </si>
  <si>
    <r>
      <rPr>
        <b/>
        <sz val="11"/>
        <color rgb="FF000000"/>
        <rFont val="Calibri"/>
        <family val="3"/>
        <charset val="134"/>
      </rPr>
      <t>ADAMAWA</t>
    </r>
  </si>
  <si>
    <r>
      <rPr>
        <b/>
        <sz val="11"/>
        <color rgb="FF000000"/>
        <rFont val="Calibri"/>
        <family val="3"/>
        <charset val="134"/>
      </rPr>
      <t>AKWA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IBOM</t>
    </r>
  </si>
  <si>
    <r>
      <rPr>
        <b/>
        <sz val="11"/>
        <color rgb="FF000000"/>
        <rFont val="Calibri"/>
        <family val="3"/>
        <charset val="134"/>
      </rPr>
      <t>ANAMBRA</t>
    </r>
  </si>
  <si>
    <r>
      <rPr>
        <b/>
        <sz val="11"/>
        <color rgb="FF000000"/>
        <rFont val="Calibri"/>
        <family val="3"/>
        <charset val="134"/>
      </rPr>
      <t>BAUCHI</t>
    </r>
  </si>
  <si>
    <r>
      <rPr>
        <b/>
        <sz val="11"/>
        <color rgb="FF000000"/>
        <rFont val="Calibri"/>
        <family val="3"/>
        <charset val="134"/>
      </rPr>
      <t>BAYELSA</t>
    </r>
  </si>
  <si>
    <r>
      <rPr>
        <b/>
        <sz val="11"/>
        <color rgb="FF000000"/>
        <rFont val="Calibri"/>
        <family val="3"/>
        <charset val="134"/>
      </rPr>
      <t>BENUE</t>
    </r>
  </si>
  <si>
    <r>
      <rPr>
        <b/>
        <sz val="11"/>
        <color rgb="FF000000"/>
        <rFont val="Calibri"/>
        <family val="3"/>
        <charset val="134"/>
      </rPr>
      <t>BORNO</t>
    </r>
  </si>
  <si>
    <r>
      <rPr>
        <b/>
        <sz val="11"/>
        <color rgb="FF000000"/>
        <rFont val="Calibri"/>
        <family val="3"/>
        <charset val="134"/>
      </rPr>
      <t>CROSS-RIVER</t>
    </r>
  </si>
  <si>
    <r>
      <rPr>
        <b/>
        <sz val="11"/>
        <color rgb="FF000000"/>
        <rFont val="Calibri"/>
        <family val="3"/>
        <charset val="134"/>
      </rPr>
      <t>DELTA</t>
    </r>
  </si>
  <si>
    <r>
      <rPr>
        <b/>
        <sz val="11"/>
        <color rgb="FF000000"/>
        <rFont val="Calibri"/>
        <family val="3"/>
        <charset val="134"/>
      </rPr>
      <t>EBONYI</t>
    </r>
  </si>
  <si>
    <r>
      <rPr>
        <b/>
        <sz val="11"/>
        <color rgb="FF000000"/>
        <rFont val="Calibri"/>
        <family val="3"/>
        <charset val="134"/>
      </rPr>
      <t>EDO</t>
    </r>
  </si>
  <si>
    <r>
      <rPr>
        <b/>
        <sz val="11"/>
        <color rgb="FF000000"/>
        <rFont val="Calibri"/>
        <family val="3"/>
        <charset val="134"/>
      </rPr>
      <t>EKITI</t>
    </r>
  </si>
  <si>
    <r>
      <rPr>
        <b/>
        <sz val="11"/>
        <color rgb="FF000000"/>
        <rFont val="Calibri"/>
        <family val="3"/>
        <charset val="134"/>
      </rPr>
      <t>ENUGU</t>
    </r>
  </si>
  <si>
    <r>
      <rPr>
        <b/>
        <sz val="11"/>
        <color rgb="FF000000"/>
        <rFont val="Calibri"/>
        <family val="3"/>
        <charset val="134"/>
      </rPr>
      <t>GOMBE</t>
    </r>
  </si>
  <si>
    <r>
      <rPr>
        <b/>
        <sz val="11"/>
        <color rgb="FF000000"/>
        <rFont val="Calibri"/>
        <family val="3"/>
        <charset val="134"/>
      </rPr>
      <t>IMO</t>
    </r>
  </si>
  <si>
    <r>
      <rPr>
        <b/>
        <sz val="11"/>
        <color rgb="FF000000"/>
        <rFont val="Calibri"/>
        <family val="3"/>
        <charset val="134"/>
      </rPr>
      <t>JIGAWA</t>
    </r>
  </si>
  <si>
    <r>
      <rPr>
        <b/>
        <sz val="11"/>
        <color rgb="FF000000"/>
        <rFont val="Calibri"/>
        <family val="3"/>
        <charset val="134"/>
      </rPr>
      <t>KADUNA</t>
    </r>
  </si>
  <si>
    <r>
      <rPr>
        <b/>
        <sz val="11"/>
        <color rgb="FF000000"/>
        <rFont val="Calibri"/>
        <family val="3"/>
        <charset val="134"/>
      </rPr>
      <t>KANO</t>
    </r>
  </si>
  <si>
    <r>
      <rPr>
        <b/>
        <sz val="11"/>
        <color rgb="FF000000"/>
        <rFont val="Calibri"/>
        <family val="3"/>
        <charset val="134"/>
      </rPr>
      <t>KATSINA</t>
    </r>
  </si>
  <si>
    <r>
      <rPr>
        <b/>
        <sz val="11"/>
        <color rgb="FF000000"/>
        <rFont val="Calibri"/>
        <family val="3"/>
        <charset val="134"/>
      </rPr>
      <t>KEBBI</t>
    </r>
  </si>
  <si>
    <r>
      <rPr>
        <b/>
        <sz val="11"/>
        <color rgb="FF000000"/>
        <rFont val="Calibri"/>
        <family val="3"/>
        <charset val="134"/>
      </rPr>
      <t>KOGI</t>
    </r>
  </si>
  <si>
    <r>
      <rPr>
        <b/>
        <sz val="11"/>
        <color rgb="FF000000"/>
        <rFont val="Calibri"/>
        <family val="3"/>
        <charset val="134"/>
      </rPr>
      <t>KWARA</t>
    </r>
  </si>
  <si>
    <r>
      <rPr>
        <b/>
        <sz val="11"/>
        <color rgb="FF000000"/>
        <rFont val="Calibri"/>
        <family val="3"/>
        <charset val="134"/>
      </rPr>
      <t>LAGOS</t>
    </r>
  </si>
  <si>
    <r>
      <rPr>
        <b/>
        <sz val="11"/>
        <color rgb="FF000000"/>
        <rFont val="Calibri"/>
        <family val="3"/>
        <charset val="134"/>
      </rPr>
      <t>NASARAWA</t>
    </r>
  </si>
  <si>
    <r>
      <rPr>
        <b/>
        <sz val="11"/>
        <color rgb="FF000000"/>
        <rFont val="Calibri"/>
        <family val="3"/>
        <charset val="134"/>
      </rPr>
      <t>NIGER</t>
    </r>
  </si>
  <si>
    <r>
      <rPr>
        <b/>
        <sz val="11"/>
        <color rgb="FF000000"/>
        <rFont val="Calibri"/>
        <family val="3"/>
        <charset val="134"/>
      </rPr>
      <t>OGUN</t>
    </r>
  </si>
  <si>
    <r>
      <rPr>
        <b/>
        <sz val="11"/>
        <color rgb="FF000000"/>
        <rFont val="Calibri"/>
        <family val="3"/>
        <charset val="134"/>
      </rPr>
      <t>ONDO</t>
    </r>
  </si>
  <si>
    <r>
      <rPr>
        <b/>
        <sz val="11"/>
        <color rgb="FF000000"/>
        <rFont val="Calibri"/>
        <family val="3"/>
        <charset val="134"/>
      </rPr>
      <t>OSUN</t>
    </r>
  </si>
  <si>
    <r>
      <rPr>
        <b/>
        <sz val="11"/>
        <color rgb="FF000000"/>
        <rFont val="Calibri"/>
        <family val="3"/>
        <charset val="134"/>
      </rPr>
      <t>OYO</t>
    </r>
  </si>
  <si>
    <r>
      <rPr>
        <b/>
        <sz val="11"/>
        <color rgb="FF000000"/>
        <rFont val="Calibri"/>
        <family val="3"/>
        <charset val="134"/>
      </rPr>
      <t>PLATEAU</t>
    </r>
  </si>
  <si>
    <r>
      <rPr>
        <b/>
        <sz val="11"/>
        <color rgb="FF000000"/>
        <rFont val="Calibri"/>
        <family val="3"/>
        <charset val="134"/>
      </rPr>
      <t>RIVERS</t>
    </r>
  </si>
  <si>
    <r>
      <rPr>
        <b/>
        <sz val="11"/>
        <color rgb="FF000000"/>
        <rFont val="Calibri"/>
        <family val="3"/>
        <charset val="134"/>
      </rPr>
      <t>SOKOTO</t>
    </r>
  </si>
  <si>
    <r>
      <rPr>
        <b/>
        <sz val="11"/>
        <color rgb="FF000000"/>
        <rFont val="Calibri"/>
        <family val="3"/>
        <charset val="134"/>
      </rPr>
      <t>TARABA</t>
    </r>
  </si>
  <si>
    <r>
      <rPr>
        <b/>
        <sz val="11"/>
        <color rgb="FF000000"/>
        <rFont val="Calibri"/>
        <family val="3"/>
        <charset val="134"/>
      </rPr>
      <t>YOBE</t>
    </r>
  </si>
  <si>
    <r>
      <rPr>
        <b/>
        <sz val="11"/>
        <color rgb="FF000000"/>
        <rFont val="Calibri"/>
        <family val="3"/>
        <charset val="134"/>
      </rPr>
      <t>ZAMFARA</t>
    </r>
  </si>
  <si>
    <r>
      <rPr>
        <b/>
        <sz val="11"/>
        <color rgb="FF000000"/>
        <rFont val="Calibri"/>
        <family val="3"/>
        <charset val="134"/>
      </rPr>
      <t>FCT</t>
    </r>
  </si>
  <si>
    <r>
      <rPr>
        <b/>
        <sz val="12"/>
        <color rgb="FF000000"/>
        <rFont val="Calibri"/>
        <family val="2"/>
      </rPr>
      <t>TOTAL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DOMESTIC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DEBT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OF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THE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36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STATES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AND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FCT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DECEMBER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31,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2012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(IN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NAIRA)</t>
    </r>
  </si>
  <si>
    <r>
      <rPr>
        <b/>
        <sz val="12"/>
        <color rgb="FF000000"/>
        <rFont val="Calibri"/>
        <family val="2"/>
      </rPr>
      <t>TOTAL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DOMESTIC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DEBT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OF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THE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36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STATES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AND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FCT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DECEMBER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31,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2012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(IN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NAIRA)</t>
    </r>
  </si>
  <si>
    <r>
      <rPr>
        <b/>
        <sz val="12"/>
        <color rgb="FF000000"/>
        <rFont val="Arial"/>
        <family val="3"/>
        <charset val="134"/>
      </rPr>
      <t>Domestic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Debt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Stock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of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the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States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as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at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31st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December,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2011 in Naira</t>
    </r>
  </si>
  <si>
    <t>States and Federal  Governments' External Debt Stock as at 30th June, 2017</t>
  </si>
  <si>
    <t>STATES AND FGN</t>
  </si>
  <si>
    <t>MULTILATERAL</t>
  </si>
  <si>
    <t>BILATERAL (AFD)</t>
  </si>
  <si>
    <t>BILATERAL (EXIM BANK OF CHINA,</t>
  </si>
  <si>
    <t>($)</t>
  </si>
  <si>
    <t xml:space="preserve"> JICA, INDIA, KFW), EUROBONDS &amp; DIASPORA BONDS ($)</t>
  </si>
  <si>
    <t xml:space="preserve">SUB-TOTAL  (States and FCT Only) </t>
  </si>
  <si>
    <t>FGN</t>
  </si>
  <si>
    <t xml:space="preserve">   TOTAL DOMESTIC DEBT OF THE 36 STATES AND THE FCT, AS AT DECEMBER 31, 2016</t>
  </si>
  <si>
    <t>SN</t>
  </si>
  <si>
    <t xml:space="preserve">AKWA IBOM </t>
  </si>
  <si>
    <t xml:space="preserve">BAUCHI </t>
  </si>
  <si>
    <t>CROSS-RIVER</t>
  </si>
  <si>
    <t>JIGAWA</t>
  </si>
  <si>
    <t>KATSINA</t>
  </si>
  <si>
    <t xml:space="preserve">OGUN     </t>
  </si>
  <si>
    <t xml:space="preserve">RIVERS    </t>
  </si>
  <si>
    <t xml:space="preserve">TOTAL </t>
  </si>
  <si>
    <t xml:space="preserve"> NOTE:</t>
  </si>
  <si>
    <t>REVISED BASED ON DATA RECEIVED FROM JIGAWA AND KATSINA STATES AS AT 04/08/2017</t>
  </si>
  <si>
    <t>AKWA-IBOM AND RIVERS STATES FIGURES ARE AS AT JUNE, 2016</t>
  </si>
  <si>
    <t>OGUN STATE'S  FIGURES  ARE  AS AT DECEMBER 2015</t>
  </si>
  <si>
    <t>FIGURES ARE AS PROVIDED BY EACH OF THE STATES AND THE FCT</t>
  </si>
  <si>
    <t xml:space="preserve">DEBT MANAGEMENT  OFFICE </t>
  </si>
  <si>
    <t>PUBLIC DEBT STOCK AS AT JUNE 30, 2017</t>
  </si>
  <si>
    <t>(USD Million)</t>
  </si>
  <si>
    <t>Debt Category</t>
  </si>
  <si>
    <t>USD</t>
  </si>
  <si>
    <t>NGN</t>
  </si>
  <si>
    <t>% of Total</t>
  </si>
  <si>
    <t>External Debt Stock (FGN + States +FCT)</t>
  </si>
  <si>
    <t>Domestic Debt (FGN only)</t>
  </si>
  <si>
    <t>Sub-Total</t>
  </si>
  <si>
    <t>Domestic Debt Stock (States + FCT)</t>
  </si>
  <si>
    <t>Grand Total</t>
  </si>
  <si>
    <r>
      <rPr>
        <b/>
        <sz val="11"/>
        <color theme="1"/>
        <rFont val="Calibri"/>
        <family val="2"/>
        <scheme val="minor"/>
      </rPr>
      <t>Note</t>
    </r>
    <r>
      <rPr>
        <sz val="10"/>
        <color rgb="FF000000"/>
        <rFont val="Arial"/>
      </rPr>
      <t xml:space="preserve">: External Debt and FGN Dmoestic Debt figures are as at June 2017. The Domestic Debt figures for 32 States &amp;  </t>
    </r>
  </si>
  <si>
    <t xml:space="preserve">the FCT are as at End-December 2016, except for Ogun State (Dec. 2015), Akwa Ibom &amp; Rivers States are </t>
  </si>
  <si>
    <t>as at June 2016.</t>
  </si>
  <si>
    <t>External Debt Stock (FGN only)</t>
  </si>
  <si>
    <t>Nigeria's Public Debt Stock as at June 30, 2018</t>
  </si>
  <si>
    <t>In Millions</t>
  </si>
  <si>
    <t>Amount Outstanding in USD</t>
  </si>
  <si>
    <t>Amount Outstanding in NGN</t>
  </si>
  <si>
    <t>A.   External Debt (FGN +States + FCT )</t>
  </si>
  <si>
    <t>B.   Domestic Debt (FGN Only)</t>
  </si>
  <si>
    <t xml:space="preserve">C.   Domestic Debt (States + FCT) </t>
  </si>
  <si>
    <t>D.  Sub-Total – Domestic Debt (FGN + States + FCT)</t>
  </si>
  <si>
    <t>E. Total (A+D)</t>
  </si>
  <si>
    <r>
      <t xml:space="preserve">  </t>
    </r>
    <r>
      <rPr>
        <sz val="8"/>
        <color rgb="FF000000"/>
        <rFont val="Arial"/>
        <family val="2"/>
      </rPr>
      <t xml:space="preserve">Notes: </t>
    </r>
  </si>
  <si>
    <r>
      <t>(i)</t>
    </r>
    <r>
      <rPr>
        <sz val="7"/>
        <color rgb="FF000000"/>
        <rFont val="Times New Roman"/>
        <family val="1"/>
      </rPr>
      <t xml:space="preserve">             </t>
    </r>
    <r>
      <rPr>
        <b/>
        <sz val="9"/>
        <color rgb="FF000000"/>
        <rFont val="Arial Narrow"/>
        <family val="2"/>
      </rPr>
      <t xml:space="preserve">Domestic Debt Stock for 31 States + FCT was as at March 31, 2018 while the Domestic Debt Stock of 5 States (Anambra, Gombe, Katsina, Rivers, and Zamfara) was as at December 31, 2017. </t>
    </r>
  </si>
  <si>
    <r>
      <t>(ii)</t>
    </r>
    <r>
      <rPr>
        <sz val="7"/>
        <color rgb="FF000000"/>
        <rFont val="Times New Roman"/>
        <family val="1"/>
      </rPr>
      <t xml:space="preserve">            </t>
    </r>
    <r>
      <rPr>
        <b/>
        <sz val="9"/>
        <color rgb="FF000000"/>
        <rFont val="Arial Narrow"/>
        <family val="2"/>
      </rPr>
      <t xml:space="preserve">CBN Official Exchange Rate of US$1 to </t>
    </r>
    <r>
      <rPr>
        <b/>
        <strike/>
        <sz val="9"/>
        <color rgb="FF000000"/>
        <rFont val="Arial Narrow"/>
        <family val="2"/>
      </rPr>
      <t>N</t>
    </r>
    <r>
      <rPr>
        <b/>
        <sz val="9"/>
        <color rgb="FF000000"/>
        <rFont val="Arial Narrow"/>
        <family val="2"/>
      </rPr>
      <t xml:space="preserve">305.70 as at June 30, 2018 was used in converting the Domestic Debts to USD. </t>
    </r>
  </si>
  <si>
    <t>2018 June</t>
  </si>
  <si>
    <t>States, FCT  and Federal  Governments' External Debt Stock as at 30th June, 2018</t>
  </si>
  <si>
    <t>Multilateral</t>
  </si>
  <si>
    <t>Bilateral (AFD)</t>
  </si>
  <si>
    <t xml:space="preserve">Bilateral (CHINA EXIM BANK, </t>
  </si>
  <si>
    <t>Commercial</t>
  </si>
  <si>
    <t>JICA, INDIA, KFW</t>
  </si>
  <si>
    <t xml:space="preserve">USD </t>
  </si>
  <si>
    <t xml:space="preserve">Eurobonds &amp; Diaspora Bonds  USD </t>
  </si>
  <si>
    <t>Sub-Total  State &amp; FCT</t>
  </si>
  <si>
    <t xml:space="preserve">Grand Total </t>
  </si>
  <si>
    <t>Arrears owed by States</t>
  </si>
  <si>
    <t>Total States without Arrears</t>
  </si>
  <si>
    <t xml:space="preserve">Percentage of States &amp;FCT to Grand Total </t>
  </si>
  <si>
    <t xml:space="preserve">Percentage of FGN to Grand Total </t>
  </si>
  <si>
    <t xml:space="preserve"> DOMESTIC DEBT STOCK OF STATES AND THE FEDERAL CAPITAL TERRITORY</t>
  </si>
  <si>
    <t>AS AT JUNE 30, 2018</t>
  </si>
  <si>
    <r>
      <t>DEBT STOCK (</t>
    </r>
    <r>
      <rPr>
        <b/>
        <strike/>
        <sz val="12"/>
        <color theme="1"/>
        <rFont val="Tahoma"/>
        <family val="2"/>
      </rPr>
      <t>N</t>
    </r>
    <r>
      <rPr>
        <b/>
        <sz val="12"/>
        <color theme="1"/>
        <rFont val="Tahoma"/>
        <family val="2"/>
      </rPr>
      <t>)</t>
    </r>
  </si>
  <si>
    <t>AKWA IBOM</t>
  </si>
  <si>
    <t>OGUN</t>
  </si>
  <si>
    <t>RIVERS</t>
  </si>
  <si>
    <t>FEDERAL CAPITAL TERRITORY (FCT)</t>
  </si>
  <si>
    <r>
      <rPr>
        <b/>
        <sz val="10"/>
        <color theme="1"/>
        <rFont val="Tahoma"/>
        <family val="2"/>
      </rPr>
      <t>Note</t>
    </r>
    <r>
      <rPr>
        <sz val="10"/>
        <color theme="1"/>
        <rFont val="Tahoma"/>
        <family val="2"/>
      </rPr>
      <t xml:space="preserve">: </t>
    </r>
    <r>
      <rPr>
        <i/>
        <sz val="10"/>
        <color theme="1"/>
        <rFont val="Tahoma"/>
        <family val="2"/>
      </rPr>
      <t>Domestic Debt Stock for 31 States + FCT was as at March 31, 2018, while Domestic Debt Stock for 5 States (Anambra, Gombe, Katsina, Rivers and Zamfara) was as at December 31, 2017</t>
    </r>
  </si>
  <si>
    <t>Actual Domestic Debt Service for April - June, 2018</t>
  </si>
  <si>
    <t>(FGN Only)</t>
  </si>
  <si>
    <t>Instruments</t>
  </si>
  <si>
    <t>April</t>
  </si>
  <si>
    <t>May</t>
  </si>
  <si>
    <t>June</t>
  </si>
  <si>
    <t>NTBs</t>
  </si>
  <si>
    <t>Interest</t>
  </si>
  <si>
    <t>FGN Bonds</t>
  </si>
  <si>
    <t>Treasury Bonds</t>
  </si>
  <si>
    <t>Principal</t>
  </si>
  <si>
    <t>FGN Savings Bond</t>
  </si>
  <si>
    <t>FGN SUKUK</t>
  </si>
  <si>
    <t>FGN Green Bond</t>
  </si>
  <si>
    <t>TOTAL INTEREST</t>
  </si>
  <si>
    <t>Note: N359,231,610,000.00 of NTBs were redeemed in Q2, 2018.</t>
  </si>
  <si>
    <t>Category</t>
  </si>
  <si>
    <t>Interest Fee</t>
  </si>
  <si>
    <t>Service Fee</t>
  </si>
  <si>
    <t>Deferred Principal</t>
  </si>
  <si>
    <t>Deferred Interest</t>
  </si>
  <si>
    <t>Deferred Service Charge</t>
  </si>
  <si>
    <t xml:space="preserve">Penalty Interest </t>
  </si>
  <si>
    <t xml:space="preserve"> Waiver/ Credit</t>
  </si>
  <si>
    <t>Commitment Charges</t>
  </si>
  <si>
    <t>Other Charges</t>
  </si>
  <si>
    <t>Percentage of Total</t>
  </si>
  <si>
    <t>IBRD</t>
  </si>
  <si>
    <t>A.D.B</t>
  </si>
  <si>
    <t>IFAD</t>
  </si>
  <si>
    <t>A.D.F</t>
  </si>
  <si>
    <t>AGTF</t>
  </si>
  <si>
    <t>IDA</t>
  </si>
  <si>
    <t>EDF</t>
  </si>
  <si>
    <t>BADEA</t>
  </si>
  <si>
    <t>IDB</t>
  </si>
  <si>
    <t>BILATERAL</t>
  </si>
  <si>
    <t>EXIM Bank of China</t>
  </si>
  <si>
    <t>Nigeria Communication Sattellite</t>
  </si>
  <si>
    <t>Nigeria National Public Security Comm. Sys. Project</t>
  </si>
  <si>
    <t>Nigeria Railway Modernisation Project ( Idu Kaduna Section)</t>
  </si>
  <si>
    <t>Nigeria Railway Modernisation Project (Lagos - Ibadan Section)</t>
  </si>
  <si>
    <t>Nigeria Abuja Light Rail Project</t>
  </si>
  <si>
    <t>Nigeria ICT Infrastructure Backbone Project</t>
  </si>
  <si>
    <t>Nigeria Four Airport Terminals Expansion Project</t>
  </si>
  <si>
    <t>Nigerian Zungeru Hydroelectric Project</t>
  </si>
  <si>
    <t>French Development Agency</t>
  </si>
  <si>
    <t>JICA</t>
  </si>
  <si>
    <t>KFW</t>
  </si>
  <si>
    <t>COMMERCIAL</t>
  </si>
  <si>
    <t>EUROBONDS</t>
  </si>
  <si>
    <t xml:space="preserve">   5.125% Eurobond 2018</t>
  </si>
  <si>
    <t xml:space="preserve">   6.75% Eurobond 2021</t>
  </si>
  <si>
    <t xml:space="preserve">   6.375% Eurobond 2023</t>
  </si>
  <si>
    <t xml:space="preserve">   7.875% Eurobond 2032
</t>
  </si>
  <si>
    <t xml:space="preserve">   7.625% Eurobond 2047</t>
  </si>
  <si>
    <t xml:space="preserve">   6.5% Eurobond 2027
</t>
  </si>
  <si>
    <t>DIASPORA BOND</t>
  </si>
  <si>
    <t xml:space="preserve">   5.625% Diaspora Bond 2022</t>
  </si>
  <si>
    <t>OTHERS</t>
  </si>
  <si>
    <t>Agency Fees</t>
  </si>
  <si>
    <t>OIL WARRANT</t>
  </si>
  <si>
    <t xml:space="preserve">   TOTAL</t>
  </si>
  <si>
    <t>Federal Government Domestic Debt Stock by Instrument as at June 30, 2018</t>
  </si>
  <si>
    <t>Amount in Naira</t>
  </si>
  <si>
    <t>% Proportion</t>
  </si>
  <si>
    <t>Nigerian Treasury Bills</t>
  </si>
  <si>
    <t>Nigerian Treasury Bonds</t>
  </si>
  <si>
    <t>FGN Sukuk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</si>
</sst>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_ "/>
    <numFmt numFmtId="166" formatCode="#,##0.00_ "/>
    <numFmt numFmtId="167" formatCode="0.00_ "/>
  </numFmts>
  <fonts count="8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orbel"/>
      <family val="2"/>
    </font>
    <font>
      <sz val="11"/>
      <color rgb="FF000000"/>
      <name val="Corbel"/>
      <family val="2"/>
    </font>
    <font>
      <sz val="11"/>
      <name val="Corbel"/>
      <family val="2"/>
    </font>
    <font>
      <b/>
      <i/>
      <sz val="11"/>
      <color rgb="FF000000"/>
      <name val="Corbe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b/>
      <i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orbel"/>
      <family val="2"/>
    </font>
    <font>
      <sz val="12"/>
      <name val="Arial"/>
      <family val="2"/>
    </font>
    <font>
      <b/>
      <i/>
      <sz val="9"/>
      <color rgb="FF000000"/>
      <name val="Arial"/>
      <family val="2"/>
    </font>
    <font>
      <b/>
      <i/>
      <sz val="7"/>
      <color rgb="FF000000"/>
      <name val="Arial"/>
      <family val="2"/>
    </font>
    <font>
      <b/>
      <sz val="10"/>
      <color rgb="FF000000"/>
      <name val="Arial"/>
      <family val="3"/>
      <charset val="134"/>
    </font>
    <font>
      <sz val="10"/>
      <color theme="1"/>
      <name val="Calibri"/>
      <family val="2"/>
      <charset val="134"/>
      <scheme val="minor"/>
    </font>
    <font>
      <b/>
      <sz val="9"/>
      <color rgb="FF000000"/>
      <name val="Arial"/>
      <family val="3"/>
      <charset val="134"/>
    </font>
    <font>
      <sz val="9"/>
      <color theme="1"/>
      <name val="Calibri"/>
      <family val="2"/>
      <charset val="134"/>
      <scheme val="minor"/>
    </font>
    <font>
      <b/>
      <i/>
      <sz val="6"/>
      <color rgb="FF000000"/>
      <name val="Arial"/>
      <family val="3"/>
      <charset val="134"/>
    </font>
    <font>
      <b/>
      <sz val="6"/>
      <color rgb="FF000000"/>
      <name val="Arial"/>
      <family val="3"/>
      <charset val="134"/>
    </font>
    <font>
      <sz val="5"/>
      <color theme="1"/>
      <name val="Calibri"/>
      <family val="2"/>
      <charset val="134"/>
      <scheme val="minor"/>
    </font>
    <font>
      <sz val="7"/>
      <color rgb="FF000000"/>
      <name val="Arial"/>
      <family val="3"/>
      <charset val="134"/>
    </font>
    <font>
      <sz val="6"/>
      <color theme="1"/>
      <name val="Calibri"/>
      <family val="2"/>
      <charset val="134"/>
      <scheme val="minor"/>
    </font>
    <font>
      <b/>
      <sz val="7"/>
      <color rgb="FF000000"/>
      <name val="Arial"/>
      <family val="3"/>
      <charset val="134"/>
    </font>
    <font>
      <sz val="10"/>
      <color rgb="FF000000"/>
      <name val="Corbel"/>
      <family val="2"/>
    </font>
    <font>
      <b/>
      <i/>
      <sz val="10"/>
      <color rgb="FF000000"/>
      <name val="Arial"/>
      <family val="3"/>
      <charset val="134"/>
    </font>
    <font>
      <b/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sz val="10"/>
      <color rgb="FF000000"/>
      <name val="Calibri"/>
      <family val="3"/>
      <charset val="134"/>
    </font>
    <font>
      <b/>
      <sz val="9"/>
      <color rgb="FF000000"/>
      <name val="Calibri"/>
      <family val="3"/>
      <charset val="134"/>
    </font>
    <font>
      <b/>
      <sz val="11"/>
      <color rgb="FF000000"/>
      <name val="Calibri"/>
      <family val="3"/>
      <charset val="134"/>
    </font>
    <font>
      <sz val="11"/>
      <color rgb="FF000000"/>
      <name val="Calibri"/>
      <family val="3"/>
      <charset val="134"/>
    </font>
    <font>
      <sz val="11"/>
      <color rgb="FF000000"/>
      <name val="Times New Roman"/>
      <family val="3"/>
      <charset val="134"/>
    </font>
    <font>
      <b/>
      <i/>
      <sz val="11"/>
      <color rgb="FF000000"/>
      <name val="Arial"/>
      <family val="3"/>
      <charset val="134"/>
    </font>
    <font>
      <b/>
      <i/>
      <sz val="8"/>
      <color rgb="FF000000"/>
      <name val="Arial"/>
      <family val="3"/>
      <charset val="134"/>
    </font>
    <font>
      <sz val="7"/>
      <color theme="1"/>
      <name val="Calibri"/>
      <family val="2"/>
      <charset val="134"/>
      <scheme val="minor"/>
    </font>
    <font>
      <sz val="8"/>
      <color rgb="FF000000"/>
      <name val="Arial"/>
      <family val="3"/>
      <charset val="134"/>
    </font>
    <font>
      <sz val="9"/>
      <color rgb="FF000000"/>
      <name val="Arial"/>
      <family val="3"/>
      <charset val="134"/>
    </font>
    <font>
      <b/>
      <sz val="11"/>
      <color rgb="FF000000"/>
      <name val="Times New Roman"/>
      <family val="3"/>
      <charset val="134"/>
    </font>
    <font>
      <sz val="13"/>
      <color rgb="FF000000"/>
      <name val="Times New Roman"/>
      <family val="3"/>
      <charset val="134"/>
    </font>
    <font>
      <sz val="13"/>
      <color theme="1"/>
      <name val="Calibri"/>
      <family val="2"/>
      <charset val="134"/>
      <scheme val="minor"/>
    </font>
    <font>
      <b/>
      <sz val="13"/>
      <color rgb="FF000000"/>
      <name val="Times New Roman"/>
      <family val="3"/>
      <charset val="134"/>
    </font>
    <font>
      <b/>
      <sz val="10"/>
      <color rgb="FF000000"/>
      <name val="Calibri"/>
      <family val="3"/>
      <charset val="134"/>
    </font>
    <font>
      <sz val="9"/>
      <color rgb="FF000000"/>
      <name val="Calibri"/>
      <family val="3"/>
      <charset val="134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3"/>
      <charset val="134"/>
    </font>
    <font>
      <sz val="12"/>
      <color rgb="FF000000"/>
      <name val="Arial"/>
      <family val="2"/>
    </font>
    <font>
      <sz val="12"/>
      <color rgb="FF000000"/>
      <name val="Arial"/>
      <family val="3"/>
      <charset val="134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Times New Roman"/>
      <family val="1"/>
    </font>
    <font>
      <b/>
      <sz val="9"/>
      <color rgb="FF000000"/>
      <name val="Arial Narrow"/>
      <family val="2"/>
    </font>
    <font>
      <b/>
      <strike/>
      <sz val="9"/>
      <color rgb="FF000000"/>
      <name val="Arial Narrow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2"/>
      <name val="Tahoma"/>
      <family val="2"/>
    </font>
    <font>
      <b/>
      <strike/>
      <sz val="12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b/>
      <sz val="10"/>
      <color rgb="FF000000"/>
      <name val="Times New Roman"/>
      <family val="1"/>
    </font>
    <font>
      <b/>
      <sz val="18"/>
      <name val="Garamond"/>
      <family val="1"/>
    </font>
    <font>
      <sz val="18"/>
      <color rgb="FF000000"/>
      <name val="Garamond"/>
      <family val="1"/>
    </font>
    <font>
      <sz val="18"/>
      <name val="Garamond"/>
      <family val="1"/>
    </font>
  </fonts>
  <fills count="1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/>
        <bgColor auto="1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7E7E7E"/>
      </right>
      <top/>
      <bottom style="medium">
        <color rgb="FF000000"/>
      </bottom>
      <diagonal/>
    </border>
    <border>
      <left/>
      <right style="medium">
        <color rgb="FF7E7E7E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9" fontId="67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</cellStyleXfs>
  <cellXfs count="347">
    <xf numFmtId="0" fontId="0" fillId="0" borderId="0" xfId="0" applyFont="1" applyAlignment="1"/>
    <xf numFmtId="0" fontId="6" fillId="0" borderId="0" xfId="0" applyFont="1"/>
    <xf numFmtId="0" fontId="5" fillId="0" borderId="0" xfId="0" applyFont="1" applyAlignment="1"/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164" fontId="5" fillId="0" borderId="1" xfId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2" fillId="0" borderId="0" xfId="3" applyAlignment="1"/>
    <xf numFmtId="0" fontId="2" fillId="0" borderId="0" xfId="3"/>
    <xf numFmtId="0" fontId="9" fillId="0" borderId="1" xfId="3" applyFont="1" applyBorder="1" applyAlignment="1">
      <alignment horizontal="center"/>
    </xf>
    <xf numFmtId="0" fontId="2" fillId="0" borderId="0" xfId="3" applyAlignment="1">
      <alignment horizontal="center"/>
    </xf>
    <xf numFmtId="0" fontId="11" fillId="0" borderId="1" xfId="3" applyFont="1" applyBorder="1" applyAlignment="1">
      <alignment horizontal="center" vertical="center"/>
    </xf>
    <xf numFmtId="43" fontId="11" fillId="0" borderId="1" xfId="4" applyFont="1" applyBorder="1"/>
    <xf numFmtId="0" fontId="11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43" fontId="9" fillId="0" borderId="1" xfId="3" applyNumberFormat="1" applyFont="1" applyBorder="1"/>
    <xf numFmtId="2" fontId="2" fillId="0" borderId="0" xfId="3" applyNumberFormat="1"/>
    <xf numFmtId="0" fontId="1" fillId="0" borderId="0" xfId="3" applyFont="1" applyAlignment="1">
      <alignment horizontal="right"/>
    </xf>
    <xf numFmtId="2" fontId="12" fillId="0" borderId="0" xfId="3" applyNumberFormat="1" applyFont="1"/>
    <xf numFmtId="0" fontId="13" fillId="0" borderId="1" xfId="0" applyFont="1" applyBorder="1"/>
    <xf numFmtId="164" fontId="4" fillId="0" borderId="1" xfId="1" applyFont="1" applyBorder="1" applyAlignment="1">
      <alignment vertical="top"/>
    </xf>
    <xf numFmtId="0" fontId="4" fillId="0" borderId="0" xfId="0" applyFont="1" applyAlignment="1"/>
    <xf numFmtId="0" fontId="12" fillId="0" borderId="0" xfId="3" applyFont="1" applyAlignment="1">
      <alignment horizontal="right"/>
    </xf>
    <xf numFmtId="0" fontId="14" fillId="0" borderId="6" xfId="0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5" fillId="3" borderId="1" xfId="0" applyFont="1" applyFill="1" applyBorder="1" applyAlignment="1">
      <alignment vertical="top"/>
    </xf>
    <xf numFmtId="164" fontId="5" fillId="3" borderId="1" xfId="1" applyFont="1" applyFill="1" applyBorder="1" applyAlignment="1">
      <alignment vertical="top"/>
    </xf>
    <xf numFmtId="0" fontId="0" fillId="3" borderId="0" xfId="0" applyFont="1" applyFill="1" applyAlignment="1"/>
    <xf numFmtId="0" fontId="5" fillId="4" borderId="1" xfId="0" applyFont="1" applyFill="1" applyBorder="1" applyAlignment="1">
      <alignment vertical="top"/>
    </xf>
    <xf numFmtId="164" fontId="5" fillId="4" borderId="1" xfId="1" applyFont="1" applyFill="1" applyBorder="1" applyAlignment="1">
      <alignment vertical="top"/>
    </xf>
    <xf numFmtId="0" fontId="0" fillId="4" borderId="0" xfId="0" applyFont="1" applyFill="1" applyAlignment="1"/>
    <xf numFmtId="0" fontId="5" fillId="5" borderId="1" xfId="0" applyFont="1" applyFill="1" applyBorder="1" applyAlignment="1">
      <alignment vertical="top"/>
    </xf>
    <xf numFmtId="164" fontId="5" fillId="5" borderId="1" xfId="1" applyFont="1" applyFill="1" applyBorder="1" applyAlignment="1">
      <alignment vertical="top"/>
    </xf>
    <xf numFmtId="0" fontId="0" fillId="5" borderId="0" xfId="0" applyFont="1" applyFill="1" applyAlignment="1"/>
    <xf numFmtId="2" fontId="0" fillId="0" borderId="0" xfId="0" applyNumberFormat="1" applyFont="1" applyAlignment="1">
      <alignment horizontal="center"/>
    </xf>
    <xf numFmtId="2" fontId="0" fillId="5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2" fontId="0" fillId="3" borderId="0" xfId="0" applyNumberFormat="1" applyFont="1" applyFill="1" applyAlignment="1">
      <alignment horizontal="center"/>
    </xf>
    <xf numFmtId="0" fontId="27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1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165" fontId="34" fillId="0" borderId="0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166" fontId="35" fillId="0" borderId="0" xfId="0" applyNumberFormat="1" applyFont="1" applyFill="1" applyBorder="1" applyAlignment="1">
      <alignment horizontal="left" vertical="top"/>
    </xf>
    <xf numFmtId="167" fontId="35" fillId="0" borderId="0" xfId="0" applyNumberFormat="1" applyFont="1" applyFill="1" applyBorder="1" applyAlignment="1">
      <alignment horizontal="left" vertical="top"/>
    </xf>
    <xf numFmtId="166" fontId="33" fillId="0" borderId="0" xfId="0" applyNumberFormat="1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/>
    </xf>
    <xf numFmtId="165" fontId="39" fillId="0" borderId="0" xfId="0" applyNumberFormat="1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166" fontId="40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166" fontId="19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 vertical="top"/>
    </xf>
    <xf numFmtId="165" fontId="42" fillId="0" borderId="0" xfId="0" applyNumberFormat="1" applyFont="1" applyFill="1" applyBorder="1" applyAlignment="1">
      <alignment horizontal="left" vertical="top"/>
    </xf>
    <xf numFmtId="0" fontId="42" fillId="0" borderId="0" xfId="0" applyFont="1" applyFill="1" applyBorder="1" applyAlignment="1">
      <alignment horizontal="left" vertical="top"/>
    </xf>
    <xf numFmtId="166" fontId="42" fillId="0" borderId="0" xfId="0" applyNumberFormat="1" applyFont="1" applyFill="1" applyBorder="1" applyAlignment="1">
      <alignment horizontal="left" vertical="top"/>
    </xf>
    <xf numFmtId="166" fontId="44" fillId="0" borderId="0" xfId="0" applyNumberFormat="1" applyFont="1" applyFill="1" applyBorder="1" applyAlignment="1">
      <alignment horizontal="left" vertical="top"/>
    </xf>
    <xf numFmtId="166" fontId="46" fillId="0" borderId="0" xfId="0" applyNumberFormat="1" applyFont="1" applyFill="1" applyBorder="1" applyAlignment="1">
      <alignment horizontal="left" vertical="top"/>
    </xf>
    <xf numFmtId="0" fontId="45" fillId="0" borderId="0" xfId="0" applyFont="1" applyFill="1" applyBorder="1" applyAlignment="1">
      <alignment horizontal="left" vertical="top"/>
    </xf>
    <xf numFmtId="166" fontId="45" fillId="0" borderId="0" xfId="0" applyNumberFormat="1" applyFont="1" applyFill="1" applyBorder="1" applyAlignment="1">
      <alignment horizontal="left" vertical="top"/>
    </xf>
    <xf numFmtId="165" fontId="33" fillId="0" borderId="0" xfId="0" applyNumberFormat="1" applyFont="1" applyFill="1" applyBorder="1" applyAlignment="1">
      <alignment horizontal="left" vertical="top"/>
    </xf>
    <xf numFmtId="166" fontId="34" fillId="0" borderId="0" xfId="0" applyNumberFormat="1" applyFont="1" applyFill="1" applyBorder="1" applyAlignment="1">
      <alignment horizontal="left" vertical="top"/>
    </xf>
    <xf numFmtId="0" fontId="7" fillId="6" borderId="1" xfId="0" applyFont="1" applyFill="1" applyBorder="1" applyAlignment="1">
      <alignment vertical="top" wrapText="1"/>
    </xf>
    <xf numFmtId="164" fontId="0" fillId="0" borderId="0" xfId="1" applyFont="1" applyAlignment="1"/>
    <xf numFmtId="0" fontId="4" fillId="5" borderId="1" xfId="0" applyFont="1" applyFill="1" applyBorder="1" applyAlignment="1">
      <alignment vertical="top"/>
    </xf>
    <xf numFmtId="0" fontId="47" fillId="0" borderId="0" xfId="0" applyFont="1" applyAlignment="1"/>
    <xf numFmtId="0" fontId="4" fillId="4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31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center"/>
    </xf>
    <xf numFmtId="10" fontId="40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10" fontId="19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top"/>
    </xf>
    <xf numFmtId="10" fontId="34" fillId="0" borderId="0" xfId="0" applyNumberFormat="1" applyFont="1" applyFill="1" applyBorder="1" applyAlignment="1">
      <alignment horizontal="center" vertical="top"/>
    </xf>
    <xf numFmtId="10" fontId="33" fillId="0" borderId="0" xfId="0" applyNumberFormat="1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left" vertical="top"/>
    </xf>
    <xf numFmtId="0" fontId="53" fillId="0" borderId="0" xfId="0" applyFont="1" applyFill="1" applyBorder="1" applyAlignment="1">
      <alignment horizontal="left" vertical="top"/>
    </xf>
    <xf numFmtId="164" fontId="47" fillId="5" borderId="0" xfId="1" applyFont="1" applyFill="1" applyAlignment="1"/>
    <xf numFmtId="164" fontId="47" fillId="4" borderId="0" xfId="1" applyFont="1" applyFill="1" applyAlignment="1"/>
    <xf numFmtId="164" fontId="47" fillId="3" borderId="0" xfId="1" applyFont="1" applyFill="1" applyAlignment="1"/>
    <xf numFmtId="164" fontId="4" fillId="5" borderId="1" xfId="1" applyFont="1" applyFill="1" applyBorder="1" applyAlignment="1">
      <alignment vertical="top"/>
    </xf>
    <xf numFmtId="164" fontId="4" fillId="4" borderId="1" xfId="1" applyFont="1" applyFill="1" applyBorder="1" applyAlignment="1">
      <alignment vertical="top"/>
    </xf>
    <xf numFmtId="0" fontId="47" fillId="3" borderId="0" xfId="0" applyFont="1" applyFill="1" applyAlignment="1"/>
    <xf numFmtId="0" fontId="54" fillId="7" borderId="12" xfId="5" applyFont="1" applyFill="1" applyBorder="1" applyAlignment="1">
      <alignment horizontal="center"/>
    </xf>
    <xf numFmtId="0" fontId="54" fillId="7" borderId="12" xfId="5" applyFont="1" applyFill="1" applyBorder="1" applyAlignment="1">
      <alignment horizontal="center" wrapText="1"/>
    </xf>
    <xf numFmtId="0" fontId="54" fillId="7" borderId="13" xfId="5" applyFont="1" applyFill="1" applyBorder="1" applyAlignment="1">
      <alignment horizontal="center"/>
    </xf>
    <xf numFmtId="0" fontId="54" fillId="7" borderId="13" xfId="5" applyFont="1" applyFill="1" applyBorder="1" applyAlignment="1">
      <alignment horizontal="center" wrapText="1"/>
    </xf>
    <xf numFmtId="0" fontId="56" fillId="0" borderId="14" xfId="2" applyFont="1" applyBorder="1"/>
    <xf numFmtId="0" fontId="56" fillId="0" borderId="15" xfId="2" applyFont="1" applyBorder="1"/>
    <xf numFmtId="43" fontId="56" fillId="0" borderId="15" xfId="6" applyFont="1" applyBorder="1"/>
    <xf numFmtId="43" fontId="56" fillId="0" borderId="16" xfId="6" applyFont="1" applyBorder="1"/>
    <xf numFmtId="43" fontId="56" fillId="0" borderId="17" xfId="2" applyNumberFormat="1" applyFont="1" applyBorder="1"/>
    <xf numFmtId="0" fontId="56" fillId="0" borderId="18" xfId="2" applyFont="1" applyBorder="1"/>
    <xf numFmtId="0" fontId="56" fillId="0" borderId="19" xfId="2" applyFont="1" applyBorder="1"/>
    <xf numFmtId="43" fontId="56" fillId="0" borderId="19" xfId="6" applyFont="1" applyBorder="1"/>
    <xf numFmtId="43" fontId="56" fillId="0" borderId="20" xfId="2" applyNumberFormat="1" applyFont="1" applyBorder="1"/>
    <xf numFmtId="43" fontId="56" fillId="0" borderId="21" xfId="6" applyFont="1" applyBorder="1"/>
    <xf numFmtId="0" fontId="54" fillId="3" borderId="18" xfId="2" applyFont="1" applyFill="1" applyBorder="1"/>
    <xf numFmtId="0" fontId="54" fillId="3" borderId="19" xfId="5" applyFont="1" applyFill="1" applyBorder="1" applyAlignment="1">
      <alignment wrapText="1"/>
    </xf>
    <xf numFmtId="43" fontId="54" fillId="3" borderId="19" xfId="2" applyNumberFormat="1" applyFont="1" applyFill="1" applyBorder="1"/>
    <xf numFmtId="43" fontId="54" fillId="3" borderId="22" xfId="2" applyNumberFormat="1" applyFont="1" applyFill="1" applyBorder="1"/>
    <xf numFmtId="0" fontId="54" fillId="3" borderId="19" xfId="2" applyFont="1" applyFill="1" applyBorder="1"/>
    <xf numFmtId="43" fontId="54" fillId="3" borderId="19" xfId="6" applyFont="1" applyFill="1" applyBorder="1"/>
    <xf numFmtId="43" fontId="54" fillId="3" borderId="22" xfId="6" applyFont="1" applyFill="1" applyBorder="1"/>
    <xf numFmtId="0" fontId="54" fillId="3" borderId="23" xfId="2" applyFont="1" applyFill="1" applyBorder="1"/>
    <xf numFmtId="0" fontId="54" fillId="3" borderId="24" xfId="2" applyFont="1" applyFill="1" applyBorder="1"/>
    <xf numFmtId="43" fontId="54" fillId="3" borderId="24" xfId="2" applyNumberFormat="1" applyFont="1" applyFill="1" applyBorder="1"/>
    <xf numFmtId="43" fontId="54" fillId="3" borderId="25" xfId="2" applyNumberFormat="1" applyFont="1" applyFill="1" applyBorder="1"/>
    <xf numFmtId="0" fontId="54" fillId="3" borderId="0" xfId="5" applyFont="1" applyFill="1" applyBorder="1"/>
    <xf numFmtId="0" fontId="55" fillId="3" borderId="0" xfId="5" applyFont="1" applyFill="1" applyBorder="1"/>
    <xf numFmtId="43" fontId="0" fillId="0" borderId="0" xfId="0" applyNumberFormat="1" applyFont="1" applyAlignment="1"/>
    <xf numFmtId="43" fontId="47" fillId="3" borderId="0" xfId="0" applyNumberFormat="1" applyFont="1" applyFill="1" applyAlignment="1"/>
    <xf numFmtId="43" fontId="47" fillId="4" borderId="0" xfId="0" applyNumberFormat="1" applyFont="1" applyFill="1" applyAlignment="1"/>
    <xf numFmtId="43" fontId="47" fillId="5" borderId="0" xfId="0" applyNumberFormat="1" applyFont="1" applyFill="1" applyAlignment="1"/>
    <xf numFmtId="0" fontId="59" fillId="8" borderId="27" xfId="0" applyFont="1" applyFill="1" applyBorder="1" applyAlignment="1">
      <alignment horizontal="center" vertical="center" wrapText="1"/>
    </xf>
    <xf numFmtId="0" fontId="59" fillId="8" borderId="28" xfId="0" applyFont="1" applyFill="1" applyBorder="1" applyAlignment="1">
      <alignment horizontal="center" vertical="center" wrapText="1"/>
    </xf>
    <xf numFmtId="0" fontId="60" fillId="9" borderId="29" xfId="0" applyFont="1" applyFill="1" applyBorder="1" applyAlignment="1">
      <alignment horizontal="center"/>
    </xf>
    <xf numFmtId="0" fontId="60" fillId="10" borderId="30" xfId="0" applyFont="1" applyFill="1" applyBorder="1"/>
    <xf numFmtId="0" fontId="61" fillId="10" borderId="31" xfId="0" applyFont="1" applyFill="1" applyBorder="1"/>
    <xf numFmtId="164" fontId="62" fillId="0" borderId="32" xfId="1" applyFont="1" applyFill="1" applyBorder="1"/>
    <xf numFmtId="0" fontId="60" fillId="10" borderId="33" xfId="0" applyFont="1" applyFill="1" applyBorder="1"/>
    <xf numFmtId="0" fontId="61" fillId="10" borderId="1" xfId="0" applyFont="1" applyFill="1" applyBorder="1"/>
    <xf numFmtId="164" fontId="62" fillId="0" borderId="34" xfId="1" applyFont="1" applyFill="1" applyBorder="1"/>
    <xf numFmtId="164" fontId="63" fillId="0" borderId="34" xfId="1" applyFont="1" applyFill="1" applyBorder="1"/>
    <xf numFmtId="164" fontId="62" fillId="0" borderId="1" xfId="1" applyFont="1" applyFill="1" applyBorder="1"/>
    <xf numFmtId="0" fontId="60" fillId="10" borderId="1" xfId="0" applyFont="1" applyFill="1" applyBorder="1"/>
    <xf numFmtId="164" fontId="62" fillId="0" borderId="34" xfId="1" applyFont="1" applyFill="1" applyBorder="1" applyAlignment="1">
      <alignment horizontal="right"/>
    </xf>
    <xf numFmtId="0" fontId="60" fillId="10" borderId="35" xfId="0" applyFont="1" applyFill="1" applyBorder="1"/>
    <xf numFmtId="0" fontId="61" fillId="10" borderId="36" xfId="0" applyFont="1" applyFill="1" applyBorder="1"/>
    <xf numFmtId="164" fontId="62" fillId="0" borderId="37" xfId="1" applyFont="1" applyFill="1" applyBorder="1"/>
    <xf numFmtId="43" fontId="60" fillId="0" borderId="29" xfId="0" applyNumberFormat="1" applyFont="1" applyFill="1" applyBorder="1"/>
    <xf numFmtId="0" fontId="64" fillId="0" borderId="0" xfId="0" applyFont="1" applyBorder="1"/>
    <xf numFmtId="10" fontId="0" fillId="0" borderId="0" xfId="0" applyNumberFormat="1" applyBorder="1"/>
    <xf numFmtId="10" fontId="12" fillId="0" borderId="0" xfId="0" applyNumberFormat="1" applyFont="1" applyBorder="1"/>
    <xf numFmtId="0" fontId="58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 vertical="top"/>
    </xf>
    <xf numFmtId="0" fontId="66" fillId="0" borderId="0" xfId="0" applyFont="1"/>
    <xf numFmtId="0" fontId="58" fillId="0" borderId="38" xfId="0" applyFont="1" applyBorder="1" applyAlignment="1">
      <alignment horizontal="center"/>
    </xf>
    <xf numFmtId="164" fontId="58" fillId="0" borderId="39" xfId="1" applyFont="1" applyBorder="1" applyAlignment="1">
      <alignment horizontal="center"/>
    </xf>
    <xf numFmtId="0" fontId="58" fillId="0" borderId="40" xfId="0" applyFont="1" applyBorder="1" applyAlignment="1">
      <alignment horizontal="center"/>
    </xf>
    <xf numFmtId="0" fontId="66" fillId="0" borderId="33" xfId="0" applyFont="1" applyBorder="1"/>
    <xf numFmtId="164" fontId="66" fillId="0" borderId="1" xfId="1" applyFont="1" applyBorder="1"/>
    <xf numFmtId="0" fontId="66" fillId="0" borderId="34" xfId="0" applyFont="1" applyBorder="1"/>
    <xf numFmtId="2" fontId="66" fillId="0" borderId="34" xfId="0" applyNumberFormat="1" applyFont="1" applyBorder="1" applyAlignment="1">
      <alignment horizontal="center"/>
    </xf>
    <xf numFmtId="164" fontId="66" fillId="0" borderId="0" xfId="0" applyNumberFormat="1" applyFont="1"/>
    <xf numFmtId="0" fontId="58" fillId="0" borderId="33" xfId="0" applyFont="1" applyBorder="1"/>
    <xf numFmtId="164" fontId="58" fillId="0" borderId="1" xfId="1" applyFont="1" applyBorder="1"/>
    <xf numFmtId="0" fontId="58" fillId="0" borderId="41" xfId="0" applyFont="1" applyBorder="1"/>
    <xf numFmtId="164" fontId="58" fillId="0" borderId="42" xfId="1" applyFont="1" applyBorder="1"/>
    <xf numFmtId="2" fontId="66" fillId="0" borderId="43" xfId="0" applyNumberFormat="1" applyFont="1" applyBorder="1" applyAlignment="1">
      <alignment horizontal="center"/>
    </xf>
    <xf numFmtId="164" fontId="66" fillId="0" borderId="0" xfId="1" applyFont="1"/>
    <xf numFmtId="0" fontId="0" fillId="0" borderId="0" xfId="0" applyFont="1"/>
    <xf numFmtId="164" fontId="0" fillId="0" borderId="0" xfId="1" applyFont="1"/>
    <xf numFmtId="0" fontId="50" fillId="0" borderId="0" xfId="0" applyFont="1" applyFill="1" applyBorder="1"/>
    <xf numFmtId="164" fontId="50" fillId="0" borderId="0" xfId="1" applyFont="1"/>
    <xf numFmtId="0" fontId="50" fillId="0" borderId="0" xfId="0" applyFont="1"/>
    <xf numFmtId="0" fontId="58" fillId="0" borderId="0" xfId="0" applyFont="1" applyAlignment="1">
      <alignment horizontal="center"/>
    </xf>
    <xf numFmtId="0" fontId="9" fillId="0" borderId="9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8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2" fillId="0" borderId="0" xfId="3" applyAlignment="1">
      <alignment horizontal="center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10" fontId="65" fillId="0" borderId="0" xfId="0" applyNumberFormat="1" applyFont="1" applyBorder="1" applyAlignment="1">
      <alignment horizontal="justify" vertical="center" wrapText="1"/>
    </xf>
    <xf numFmtId="43" fontId="50" fillId="0" borderId="0" xfId="0" applyNumberFormat="1" applyFont="1" applyBorder="1" applyAlignment="1">
      <alignment horizontal="justify" vertical="center" wrapText="1"/>
    </xf>
    <xf numFmtId="0" fontId="57" fillId="0" borderId="0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wrapText="1"/>
    </xf>
    <xf numFmtId="0" fontId="60" fillId="11" borderId="27" xfId="0" applyFont="1" applyFill="1" applyBorder="1" applyAlignment="1">
      <alignment horizontal="center"/>
    </xf>
    <xf numFmtId="0" fontId="60" fillId="11" borderId="28" xfId="0" applyFont="1" applyFill="1" applyBorder="1" applyAlignment="1">
      <alignment horizontal="center"/>
    </xf>
    <xf numFmtId="43" fontId="65" fillId="0" borderId="0" xfId="0" applyNumberFormat="1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/>
    </xf>
    <xf numFmtId="0" fontId="47" fillId="12" borderId="44" xfId="0" applyFont="1" applyFill="1" applyBorder="1" applyAlignment="1">
      <alignment horizontal="center" vertical="center"/>
    </xf>
    <xf numFmtId="0" fontId="47" fillId="12" borderId="45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vertical="center"/>
    </xf>
    <xf numFmtId="4" fontId="68" fillId="13" borderId="46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4" fontId="68" fillId="0" borderId="46" xfId="0" applyNumberFormat="1" applyFont="1" applyBorder="1" applyAlignment="1">
      <alignment horizontal="right" vertical="center"/>
    </xf>
    <xf numFmtId="4" fontId="3" fillId="13" borderId="46" xfId="0" applyNumberFormat="1" applyFont="1" applyFill="1" applyBorder="1" applyAlignment="1">
      <alignment horizontal="right" vertical="center"/>
    </xf>
    <xf numFmtId="4" fontId="3" fillId="0" borderId="46" xfId="0" applyNumberFormat="1" applyFont="1" applyBorder="1" applyAlignment="1">
      <alignment horizontal="right" vertical="center"/>
    </xf>
    <xf numFmtId="0" fontId="47" fillId="13" borderId="13" xfId="0" applyFont="1" applyFill="1" applyBorder="1" applyAlignment="1">
      <alignment vertical="center"/>
    </xf>
    <xf numFmtId="4" fontId="47" fillId="13" borderId="46" xfId="0" applyNumberFormat="1" applyFont="1" applyFill="1" applyBorder="1" applyAlignment="1">
      <alignment horizontal="right" vertical="center"/>
    </xf>
    <xf numFmtId="0" fontId="70" fillId="0" borderId="0" xfId="0" applyFont="1" applyAlignment="1">
      <alignment vertical="center"/>
    </xf>
    <xf numFmtId="0" fontId="71" fillId="0" borderId="0" xfId="0" applyFont="1" applyAlignment="1">
      <alignment horizontal="left" vertical="center" indent="4"/>
    </xf>
    <xf numFmtId="0" fontId="71" fillId="0" borderId="0" xfId="0" applyFont="1" applyAlignment="1">
      <alignment vertical="center"/>
    </xf>
    <xf numFmtId="0" fontId="3" fillId="0" borderId="0" xfId="0" applyFont="1" applyAlignment="1"/>
    <xf numFmtId="2" fontId="0" fillId="0" borderId="0" xfId="0" applyNumberFormat="1" applyFont="1" applyAlignment="1"/>
    <xf numFmtId="4" fontId="47" fillId="13" borderId="46" xfId="0" applyNumberFormat="1" applyFont="1" applyFill="1" applyBorder="1" applyAlignment="1">
      <alignment horizontal="center" vertical="center"/>
    </xf>
    <xf numFmtId="0" fontId="75" fillId="0" borderId="0" xfId="5" applyFont="1" applyBorder="1" applyAlignment="1">
      <alignment horizontal="center"/>
    </xf>
    <xf numFmtId="0" fontId="76" fillId="0" borderId="0" xfId="5" applyFont="1" applyBorder="1"/>
    <xf numFmtId="0" fontId="76" fillId="7" borderId="12" xfId="5" applyFont="1" applyFill="1" applyBorder="1" applyAlignment="1">
      <alignment horizontal="center"/>
    </xf>
    <xf numFmtId="0" fontId="75" fillId="7" borderId="12" xfId="5" applyFont="1" applyFill="1" applyBorder="1" applyAlignment="1">
      <alignment horizontal="center"/>
    </xf>
    <xf numFmtId="0" fontId="76" fillId="7" borderId="47" xfId="5" applyFont="1" applyFill="1" applyBorder="1" applyAlignment="1">
      <alignment horizontal="center"/>
    </xf>
    <xf numFmtId="0" fontId="75" fillId="7" borderId="47" xfId="5" applyFont="1" applyFill="1" applyBorder="1" applyAlignment="1">
      <alignment horizontal="center"/>
    </xf>
    <xf numFmtId="0" fontId="75" fillId="7" borderId="47" xfId="5" applyFont="1" applyFill="1" applyBorder="1" applyAlignment="1">
      <alignment horizontal="center" wrapText="1"/>
    </xf>
    <xf numFmtId="0" fontId="14" fillId="0" borderId="14" xfId="2" applyFont="1" applyBorder="1"/>
    <xf numFmtId="0" fontId="14" fillId="0" borderId="15" xfId="2" applyFont="1" applyBorder="1"/>
    <xf numFmtId="43" fontId="14" fillId="0" borderId="15" xfId="2" applyNumberFormat="1" applyFont="1" applyBorder="1"/>
    <xf numFmtId="43" fontId="14" fillId="0" borderId="15" xfId="6" applyFont="1" applyFill="1" applyBorder="1"/>
    <xf numFmtId="43" fontId="14" fillId="0" borderId="15" xfId="6" applyFont="1" applyBorder="1"/>
    <xf numFmtId="43" fontId="14" fillId="0" borderId="22" xfId="6" applyFont="1" applyFill="1" applyBorder="1"/>
    <xf numFmtId="0" fontId="14" fillId="0" borderId="18" xfId="2" applyFont="1" applyFill="1" applyBorder="1"/>
    <xf numFmtId="0" fontId="14" fillId="0" borderId="19" xfId="2" applyFont="1" applyFill="1" applyBorder="1"/>
    <xf numFmtId="43" fontId="14" fillId="0" borderId="19" xfId="2" applyNumberFormat="1" applyFont="1" applyBorder="1"/>
    <xf numFmtId="43" fontId="14" fillId="0" borderId="19" xfId="6" applyFont="1" applyFill="1" applyBorder="1"/>
    <xf numFmtId="43" fontId="14" fillId="0" borderId="19" xfId="6" applyFont="1" applyBorder="1"/>
    <xf numFmtId="0" fontId="14" fillId="0" borderId="18" xfId="2" applyFont="1" applyBorder="1"/>
    <xf numFmtId="0" fontId="14" fillId="0" borderId="19" xfId="2" applyFont="1" applyBorder="1"/>
    <xf numFmtId="164" fontId="14" fillId="0" borderId="0" xfId="1" applyFont="1" applyFill="1"/>
    <xf numFmtId="0" fontId="14" fillId="0" borderId="23" xfId="2" applyFont="1" applyBorder="1"/>
    <xf numFmtId="0" fontId="75" fillId="0" borderId="24" xfId="5" applyFont="1" applyBorder="1" applyAlignment="1">
      <alignment wrapText="1"/>
    </xf>
    <xf numFmtId="43" fontId="75" fillId="0" borderId="24" xfId="2" applyNumberFormat="1" applyFont="1" applyBorder="1"/>
    <xf numFmtId="43" fontId="75" fillId="0" borderId="24" xfId="2" applyNumberFormat="1" applyFont="1" applyFill="1" applyBorder="1"/>
    <xf numFmtId="43" fontId="14" fillId="0" borderId="24" xfId="6" applyFont="1" applyBorder="1"/>
    <xf numFmtId="43" fontId="75" fillId="0" borderId="22" xfId="6" applyFont="1" applyFill="1" applyBorder="1"/>
    <xf numFmtId="0" fontId="14" fillId="0" borderId="12" xfId="2" applyFont="1" applyFill="1" applyBorder="1" applyAlignment="1">
      <alignment horizontal="center"/>
    </xf>
    <xf numFmtId="0" fontId="75" fillId="0" borderId="44" xfId="5" applyFont="1" applyFill="1" applyBorder="1" applyAlignment="1">
      <alignment wrapText="1"/>
    </xf>
    <xf numFmtId="43" fontId="75" fillId="0" borderId="44" xfId="2" applyNumberFormat="1" applyFont="1" applyFill="1" applyBorder="1"/>
    <xf numFmtId="0" fontId="14" fillId="0" borderId="13" xfId="2" applyFont="1" applyFill="1" applyBorder="1" applyAlignment="1">
      <alignment horizontal="center"/>
    </xf>
    <xf numFmtId="0" fontId="14" fillId="0" borderId="48" xfId="2" applyFont="1" applyBorder="1"/>
    <xf numFmtId="0" fontId="75" fillId="0" borderId="21" xfId="5" applyFont="1" applyBorder="1" applyAlignment="1">
      <alignment wrapText="1"/>
    </xf>
    <xf numFmtId="43" fontId="75" fillId="0" borderId="21" xfId="2" applyNumberFormat="1" applyFont="1" applyBorder="1"/>
    <xf numFmtId="43" fontId="75" fillId="0" borderId="49" xfId="2" applyNumberFormat="1" applyFont="1" applyBorder="1"/>
    <xf numFmtId="43" fontId="75" fillId="0" borderId="20" xfId="2" applyNumberFormat="1" applyFont="1" applyBorder="1"/>
    <xf numFmtId="0" fontId="75" fillId="0" borderId="19" xfId="5" applyFont="1" applyBorder="1" applyAlignment="1">
      <alignment wrapText="1"/>
    </xf>
    <xf numFmtId="43" fontId="75" fillId="0" borderId="19" xfId="2" applyNumberFormat="1" applyFont="1" applyBorder="1"/>
    <xf numFmtId="43" fontId="75" fillId="0" borderId="50" xfId="2" applyNumberFormat="1" applyFont="1" applyBorder="1"/>
    <xf numFmtId="43" fontId="75" fillId="0" borderId="22" xfId="2" applyNumberFormat="1" applyFont="1" applyBorder="1"/>
    <xf numFmtId="0" fontId="14" fillId="5" borderId="18" xfId="2" applyFont="1" applyFill="1" applyBorder="1"/>
    <xf numFmtId="0" fontId="75" fillId="5" borderId="19" xfId="2" applyFont="1" applyFill="1" applyBorder="1"/>
    <xf numFmtId="43" fontId="75" fillId="5" borderId="19" xfId="2" applyNumberFormat="1" applyFont="1" applyFill="1" applyBorder="1"/>
    <xf numFmtId="43" fontId="75" fillId="5" borderId="50" xfId="2" applyNumberFormat="1" applyFont="1" applyFill="1" applyBorder="1"/>
    <xf numFmtId="0" fontId="14" fillId="14" borderId="23" xfId="2" applyFont="1" applyFill="1" applyBorder="1"/>
    <xf numFmtId="0" fontId="75" fillId="14" borderId="24" xfId="2" applyFont="1" applyFill="1" applyBorder="1"/>
    <xf numFmtId="164" fontId="75" fillId="14" borderId="24" xfId="8" applyNumberFormat="1" applyFont="1" applyFill="1" applyBorder="1"/>
    <xf numFmtId="43" fontId="75" fillId="14" borderId="24" xfId="2" applyNumberFormat="1" applyFont="1" applyFill="1" applyBorder="1"/>
    <xf numFmtId="43" fontId="75" fillId="14" borderId="51" xfId="2" applyNumberFormat="1" applyFont="1" applyFill="1" applyBorder="1"/>
    <xf numFmtId="0" fontId="47" fillId="3" borderId="0" xfId="0" applyFont="1" applyFill="1" applyAlignment="1">
      <alignment horizontal="center"/>
    </xf>
    <xf numFmtId="0" fontId="0" fillId="15" borderId="0" xfId="0" applyFont="1" applyFill="1" applyAlignment="1"/>
    <xf numFmtId="0" fontId="47" fillId="15" borderId="0" xfId="0" applyFont="1" applyFill="1" applyAlignment="1">
      <alignment horizontal="center"/>
    </xf>
    <xf numFmtId="43" fontId="0" fillId="15" borderId="0" xfId="0" applyNumberFormat="1" applyFont="1" applyFill="1" applyAlignment="1"/>
    <xf numFmtId="10" fontId="14" fillId="5" borderId="0" xfId="7" applyNumberFormat="1" applyFont="1" applyFill="1"/>
    <xf numFmtId="10" fontId="14" fillId="14" borderId="0" xfId="7" applyNumberFormat="1" applyFont="1" applyFill="1"/>
    <xf numFmtId="0" fontId="77" fillId="0" borderId="52" xfId="0" applyFont="1" applyBorder="1" applyAlignment="1">
      <alignment horizontal="center" wrapText="1"/>
    </xf>
    <xf numFmtId="0" fontId="77" fillId="0" borderId="53" xfId="0" applyFont="1" applyBorder="1" applyAlignment="1">
      <alignment horizontal="center" wrapText="1"/>
    </xf>
    <xf numFmtId="0" fontId="77" fillId="0" borderId="54" xfId="0" applyFont="1" applyBorder="1" applyAlignment="1">
      <alignment horizontal="center" wrapText="1"/>
    </xf>
    <xf numFmtId="0" fontId="78" fillId="0" borderId="55" xfId="0" applyFont="1" applyBorder="1" applyAlignment="1">
      <alignment horizontal="center" wrapText="1"/>
    </xf>
    <xf numFmtId="0" fontId="78" fillId="0" borderId="26" xfId="0" applyFont="1" applyBorder="1" applyAlignment="1">
      <alignment horizontal="center" wrapText="1"/>
    </xf>
    <xf numFmtId="0" fontId="78" fillId="0" borderId="46" xfId="0" applyFont="1" applyBorder="1" applyAlignment="1">
      <alignment horizontal="center" wrapText="1"/>
    </xf>
    <xf numFmtId="0" fontId="79" fillId="8" borderId="56" xfId="0" applyFont="1" applyFill="1" applyBorder="1" applyAlignment="1">
      <alignment horizontal="center" vertical="center" wrapText="1"/>
    </xf>
    <xf numFmtId="0" fontId="79" fillId="8" borderId="44" xfId="0" applyFont="1" applyFill="1" applyBorder="1" applyAlignment="1">
      <alignment horizontal="center" vertical="center" wrapText="1"/>
    </xf>
    <xf numFmtId="0" fontId="77" fillId="8" borderId="45" xfId="0" applyFont="1" applyFill="1" applyBorder="1" applyAlignment="1">
      <alignment horizontal="center"/>
    </xf>
    <xf numFmtId="0" fontId="81" fillId="11" borderId="57" xfId="0" applyFont="1" applyFill="1" applyBorder="1"/>
    <xf numFmtId="0" fontId="82" fillId="11" borderId="58" xfId="0" applyFont="1" applyFill="1" applyBorder="1"/>
    <xf numFmtId="164" fontId="83" fillId="16" borderId="59" xfId="1" applyFont="1" applyFill="1" applyBorder="1" applyAlignment="1">
      <alignment horizontal="center"/>
    </xf>
    <xf numFmtId="0" fontId="81" fillId="11" borderId="60" xfId="0" applyFont="1" applyFill="1" applyBorder="1"/>
    <xf numFmtId="0" fontId="82" fillId="11" borderId="61" xfId="0" applyFont="1" applyFill="1" applyBorder="1"/>
    <xf numFmtId="0" fontId="81" fillId="11" borderId="61" xfId="0" applyFont="1" applyFill="1" applyBorder="1"/>
    <xf numFmtId="0" fontId="81" fillId="11" borderId="62" xfId="0" applyFont="1" applyFill="1" applyBorder="1"/>
    <xf numFmtId="0" fontId="82" fillId="11" borderId="63" xfId="0" applyFont="1" applyFill="1" applyBorder="1"/>
    <xf numFmtId="164" fontId="83" fillId="16" borderId="64" xfId="1" applyFont="1" applyFill="1" applyBorder="1" applyAlignment="1">
      <alignment horizontal="center"/>
    </xf>
    <xf numFmtId="0" fontId="83" fillId="0" borderId="56" xfId="0" applyFont="1" applyBorder="1"/>
    <xf numFmtId="0" fontId="81" fillId="11" borderId="56" xfId="0" applyFont="1" applyFill="1" applyBorder="1" applyAlignment="1"/>
    <xf numFmtId="164" fontId="81" fillId="16" borderId="29" xfId="1" applyFont="1" applyFill="1" applyBorder="1" applyAlignment="1">
      <alignment horizontal="center"/>
    </xf>
    <xf numFmtId="0" fontId="83" fillId="0" borderId="0" xfId="0" applyFont="1" applyBorder="1" applyAlignment="1">
      <alignment wrapText="1"/>
    </xf>
    <xf numFmtId="0" fontId="85" fillId="0" borderId="0" xfId="0" applyFont="1" applyAlignment="1">
      <alignment horizontal="center" vertical="center"/>
    </xf>
    <xf numFmtId="0" fontId="47" fillId="12" borderId="44" xfId="0" applyFont="1" applyFill="1" applyBorder="1" applyAlignment="1">
      <alignment vertical="center"/>
    </xf>
    <xf numFmtId="0" fontId="47" fillId="12" borderId="45" xfId="0" applyFont="1" applyFill="1" applyBorder="1" applyAlignment="1">
      <alignment vertical="center"/>
    </xf>
    <xf numFmtId="0" fontId="68" fillId="13" borderId="46" xfId="0" applyFont="1" applyFill="1" applyBorder="1" applyAlignment="1">
      <alignment vertical="center"/>
    </xf>
    <xf numFmtId="0" fontId="3" fillId="13" borderId="46" xfId="0" applyFont="1" applyFill="1" applyBorder="1" applyAlignment="1">
      <alignment vertical="center"/>
    </xf>
    <xf numFmtId="4" fontId="68" fillId="0" borderId="46" xfId="0" applyNumberFormat="1" applyFont="1" applyBorder="1" applyAlignment="1">
      <alignment vertical="center"/>
    </xf>
    <xf numFmtId="4" fontId="3" fillId="0" borderId="46" xfId="0" applyNumberFormat="1" applyFont="1" applyBorder="1" applyAlignment="1">
      <alignment vertical="center"/>
    </xf>
    <xf numFmtId="0" fontId="3" fillId="13" borderId="46" xfId="0" applyFont="1" applyFill="1" applyBorder="1" applyAlignment="1">
      <alignment horizontal="center" vertical="center"/>
    </xf>
    <xf numFmtId="0" fontId="47" fillId="0" borderId="13" xfId="0" applyFont="1" applyBorder="1" applyAlignment="1">
      <alignment vertical="center"/>
    </xf>
    <xf numFmtId="0" fontId="68" fillId="0" borderId="46" xfId="0" applyFont="1" applyBorder="1" applyAlignment="1">
      <alignment vertical="center"/>
    </xf>
    <xf numFmtId="0" fontId="3" fillId="13" borderId="46" xfId="0" applyFont="1" applyFill="1" applyBorder="1" applyAlignment="1">
      <alignment horizontal="right" vertical="center"/>
    </xf>
    <xf numFmtId="0" fontId="68" fillId="0" borderId="46" xfId="0" applyFont="1" applyBorder="1" applyAlignment="1"/>
    <xf numFmtId="0" fontId="3" fillId="0" borderId="46" xfId="0" applyFont="1" applyBorder="1" applyAlignment="1">
      <alignment horizontal="right" vertical="center"/>
    </xf>
    <xf numFmtId="4" fontId="3" fillId="13" borderId="46" xfId="0" applyNumberFormat="1" applyFont="1" applyFill="1" applyBorder="1" applyAlignment="1">
      <alignment vertical="center"/>
    </xf>
    <xf numFmtId="4" fontId="47" fillId="0" borderId="46" xfId="0" applyNumberFormat="1" applyFont="1" applyBorder="1" applyAlignment="1">
      <alignment horizontal="right" vertical="center"/>
    </xf>
    <xf numFmtId="0" fontId="69" fillId="0" borderId="0" xfId="0" applyFont="1" applyAlignment="1">
      <alignment horizontal="center" vertical="center"/>
    </xf>
    <xf numFmtId="0" fontId="86" fillId="17" borderId="46" xfId="3" applyFont="1" applyFill="1" applyBorder="1" applyAlignment="1">
      <alignment horizontal="center" wrapText="1"/>
    </xf>
    <xf numFmtId="2" fontId="86" fillId="17" borderId="13" xfId="9" applyNumberFormat="1" applyFont="1" applyFill="1" applyBorder="1" applyAlignment="1">
      <alignment horizontal="center" wrapText="1"/>
    </xf>
    <xf numFmtId="2" fontId="86" fillId="17" borderId="55" xfId="9" applyNumberFormat="1" applyFont="1" applyFill="1" applyBorder="1" applyAlignment="1">
      <alignment horizontal="center" wrapText="1"/>
    </xf>
    <xf numFmtId="0" fontId="87" fillId="0" borderId="0" xfId="0" applyFont="1" applyAlignment="1"/>
    <xf numFmtId="0" fontId="88" fillId="0" borderId="45" xfId="3" applyFont="1" applyBorder="1"/>
    <xf numFmtId="2" fontId="86" fillId="0" borderId="44" xfId="9" applyNumberFormat="1" applyFont="1" applyFill="1" applyBorder="1" applyAlignment="1">
      <alignment horizontal="center"/>
    </xf>
    <xf numFmtId="2" fontId="86" fillId="0" borderId="44" xfId="9" applyNumberFormat="1" applyFont="1" applyFill="1" applyBorder="1" applyAlignment="1">
      <alignment horizontal="center" wrapText="1"/>
    </xf>
    <xf numFmtId="2" fontId="86" fillId="0" borderId="56" xfId="9" applyNumberFormat="1" applyFont="1" applyFill="1" applyBorder="1" applyAlignment="1">
      <alignment horizontal="center" wrapText="1"/>
    </xf>
    <xf numFmtId="2" fontId="86" fillId="0" borderId="45" xfId="9" applyNumberFormat="1" applyFont="1" applyFill="1" applyBorder="1" applyAlignment="1">
      <alignment horizontal="left"/>
    </xf>
    <xf numFmtId="164" fontId="86" fillId="0" borderId="44" xfId="1" applyFont="1" applyBorder="1"/>
    <xf numFmtId="10" fontId="86" fillId="0" borderId="56" xfId="3" applyNumberFormat="1" applyFont="1" applyBorder="1" applyAlignment="1">
      <alignment wrapText="1"/>
    </xf>
    <xf numFmtId="2" fontId="88" fillId="0" borderId="45" xfId="9" applyNumberFormat="1" applyFont="1" applyFill="1" applyBorder="1" applyAlignment="1"/>
    <xf numFmtId="39" fontId="88" fillId="0" borderId="44" xfId="9" applyNumberFormat="1" applyFont="1" applyFill="1" applyBorder="1"/>
    <xf numFmtId="0" fontId="86" fillId="0" borderId="56" xfId="3" applyFont="1" applyBorder="1" applyAlignment="1">
      <alignment wrapText="1"/>
    </xf>
    <xf numFmtId="164" fontId="88" fillId="0" borderId="44" xfId="1" applyFont="1" applyFill="1" applyBorder="1"/>
    <xf numFmtId="2" fontId="88" fillId="0" borderId="45" xfId="9" applyNumberFormat="1" applyFont="1" applyFill="1" applyBorder="1"/>
    <xf numFmtId="2" fontId="88" fillId="0" borderId="54" xfId="9" applyNumberFormat="1" applyFont="1" applyFill="1" applyBorder="1" applyAlignment="1"/>
    <xf numFmtId="39" fontId="88" fillId="0" borderId="12" xfId="9" applyNumberFormat="1" applyFont="1" applyFill="1" applyBorder="1"/>
    <xf numFmtId="164" fontId="86" fillId="0" borderId="12" xfId="1" applyFont="1" applyBorder="1"/>
    <xf numFmtId="0" fontId="86" fillId="0" borderId="52" xfId="3" applyFont="1" applyBorder="1" applyAlignment="1">
      <alignment wrapText="1"/>
    </xf>
    <xf numFmtId="0" fontId="88" fillId="0" borderId="56" xfId="3" applyFont="1" applyBorder="1"/>
    <xf numFmtId="0" fontId="88" fillId="0" borderId="65" xfId="3" applyFont="1" applyBorder="1"/>
    <xf numFmtId="0" fontId="88" fillId="0" borderId="45" xfId="3" applyFont="1" applyBorder="1" applyAlignment="1">
      <alignment wrapText="1"/>
    </xf>
    <xf numFmtId="2" fontId="86" fillId="0" borderId="46" xfId="9" applyNumberFormat="1" applyFont="1" applyFill="1" applyBorder="1" applyAlignment="1"/>
    <xf numFmtId="39" fontId="86" fillId="0" borderId="13" xfId="9" applyNumberFormat="1" applyFont="1" applyFill="1" applyBorder="1"/>
    <xf numFmtId="0" fontId="87" fillId="0" borderId="45" xfId="0" applyFont="1" applyBorder="1" applyAlignment="1">
      <alignment vertical="center" wrapText="1"/>
    </xf>
    <xf numFmtId="43" fontId="88" fillId="0" borderId="44" xfId="10" applyFont="1" applyBorder="1"/>
    <xf numFmtId="0" fontId="88" fillId="0" borderId="44" xfId="3" applyFont="1" applyBorder="1"/>
    <xf numFmtId="2" fontId="86" fillId="0" borderId="45" xfId="9" applyNumberFormat="1" applyFont="1" applyFill="1" applyBorder="1"/>
    <xf numFmtId="39" fontId="86" fillId="0" borderId="44" xfId="9" applyNumberFormat="1" applyFont="1" applyFill="1" applyBorder="1"/>
    <xf numFmtId="2" fontId="86" fillId="0" borderId="45" xfId="9" applyNumberFormat="1" applyFont="1" applyBorder="1" applyAlignment="1"/>
    <xf numFmtId="2" fontId="86" fillId="0" borderId="44" xfId="9" applyNumberFormat="1" applyFont="1" applyBorder="1" applyAlignment="1"/>
    <xf numFmtId="0" fontId="88" fillId="0" borderId="56" xfId="3" applyFont="1" applyBorder="1" applyAlignment="1">
      <alignment wrapText="1"/>
    </xf>
    <xf numFmtId="2" fontId="88" fillId="0" borderId="45" xfId="9" applyNumberFormat="1" applyFont="1" applyBorder="1" applyAlignment="1"/>
    <xf numFmtId="2" fontId="88" fillId="0" borderId="44" xfId="9" applyNumberFormat="1" applyFont="1" applyBorder="1" applyAlignment="1"/>
    <xf numFmtId="2" fontId="86" fillId="0" borderId="56" xfId="9" applyNumberFormat="1" applyFont="1" applyBorder="1" applyAlignment="1">
      <alignment wrapText="1"/>
    </xf>
    <xf numFmtId="164" fontId="88" fillId="0" borderId="44" xfId="1" applyFont="1" applyBorder="1" applyAlignment="1"/>
    <xf numFmtId="164" fontId="86" fillId="0" borderId="44" xfId="1" applyFont="1" applyBorder="1" applyAlignment="1"/>
    <xf numFmtId="2" fontId="88" fillId="0" borderId="45" xfId="9" applyNumberFormat="1" applyFont="1" applyFill="1" applyBorder="1" applyAlignment="1">
      <alignment wrapText="1"/>
    </xf>
    <xf numFmtId="9" fontId="86" fillId="0" borderId="56" xfId="3" applyNumberFormat="1" applyFont="1" applyBorder="1" applyAlignment="1">
      <alignment wrapText="1"/>
    </xf>
    <xf numFmtId="2" fontId="86" fillId="0" borderId="54" xfId="9" applyNumberFormat="1" applyFont="1" applyFill="1" applyBorder="1" applyAlignment="1"/>
    <xf numFmtId="39" fontId="86" fillId="0" borderId="12" xfId="9" applyNumberFormat="1" applyFont="1" applyFill="1" applyBorder="1"/>
    <xf numFmtId="9" fontId="86" fillId="0" borderId="52" xfId="3" applyNumberFormat="1" applyFont="1" applyBorder="1" applyAlignment="1">
      <alignment wrapText="1"/>
    </xf>
    <xf numFmtId="10" fontId="3" fillId="13" borderId="46" xfId="0" applyNumberFormat="1" applyFont="1" applyFill="1" applyBorder="1" applyAlignment="1">
      <alignment horizontal="right" vertical="center"/>
    </xf>
    <xf numFmtId="10" fontId="3" fillId="0" borderId="46" xfId="0" applyNumberFormat="1" applyFont="1" applyBorder="1" applyAlignment="1">
      <alignment horizontal="right" vertical="center"/>
    </xf>
    <xf numFmtId="10" fontId="47" fillId="13" borderId="46" xfId="0" applyNumberFormat="1" applyFont="1" applyFill="1" applyBorder="1" applyAlignment="1">
      <alignment horizontal="right" vertical="center"/>
    </xf>
  </cellXfs>
  <cellStyles count="11">
    <cellStyle name="Comma" xfId="1" builtinId="3"/>
    <cellStyle name="Comma 2" xfId="4" xr:uid="{00000000-0005-0000-0000-000001000000}"/>
    <cellStyle name="Comma 2 2" xfId="10" xr:uid="{D602A517-E2E7-4002-A392-5878CD36240D}"/>
    <cellStyle name="Comma 3" xfId="6" xr:uid="{00000000-0005-0000-0000-000002000000}"/>
    <cellStyle name="Comma_Summary-States-Stock.December.2005" xfId="8" xr:uid="{22385A91-DC29-4235-B46D-87F48CE4706B}"/>
    <cellStyle name="Normal" xfId="0" builtinId="0"/>
    <cellStyle name="Normal 2" xfId="2" xr:uid="{00000000-0005-0000-0000-000004000000}"/>
    <cellStyle name="Normal 3" xfId="3" xr:uid="{00000000-0005-0000-0000-000005000000}"/>
    <cellStyle name="Normal_Sheet1 2" xfId="9" xr:uid="{49ED8DDF-EBF6-432A-A049-63EAECD2323E}"/>
    <cellStyle name="Normal_Summary-States-Stock.December.2005_Multilateral-Debt-Stock-  June 2007-State-by-State 2" xfId="5" xr:uid="{00000000-0005-0000-0000-000006000000}"/>
    <cellStyle name="Percent" xfId="7" builtinId="5"/>
  </cellStyles>
  <dxfs count="18"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Garamond"/>
        <family val="1"/>
        <scheme val="none"/>
      </font>
      <numFmt numFmtId="2" formatCode="0.00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alignment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Garamond"/>
        <family val="1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rgb="FF000000"/>
        </top>
      </border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325311-79D6-4514-B1E9-E0AA5127201B}" name="Table13" displayName="Table13" ref="B3:N44" totalsRowShown="0" headerRowDxfId="1" dataDxfId="0" headerRowBorderDxfId="16" tableBorderDxfId="17" totalsRowBorderDxfId="15" headerRowCellStyle="Normal_Sheet1 2">
  <autoFilter ref="B3:N44" xr:uid="{3F4D41BC-C9DB-4B69-84B7-F1FFA8C498FE}"/>
  <tableColumns count="13">
    <tableColumn id="1" xr3:uid="{BC2246A7-5511-48FD-9485-E6F2A5634966}" name="Category" dataDxfId="14"/>
    <tableColumn id="2" xr3:uid="{FB870F75-2DA6-4C8F-9788-4FFF8F972128}" name="Principal" dataDxfId="13"/>
    <tableColumn id="3" xr3:uid="{25DEEA34-D5C1-4E10-9695-9D8FFB2BC085}" name="Interest Fee" dataDxfId="12"/>
    <tableColumn id="4" xr3:uid="{D8C01A80-FC92-43EE-8FD0-5CFA6B754F51}" name="Service Fee" dataDxfId="11"/>
    <tableColumn id="5" xr3:uid="{24721082-FEDB-4DFA-877B-27AEBE37A99B}" name="Deferred Principal" dataDxfId="10"/>
    <tableColumn id="6" xr3:uid="{1A3E2139-54E4-4F6D-8AD5-9270E55610C5}" name="Deferred Interest" dataDxfId="9"/>
    <tableColumn id="7" xr3:uid="{DA2B1067-9DAC-4571-A0F5-6A2E8C796B0D}" name="Deferred Service Charge" dataDxfId="8"/>
    <tableColumn id="8" xr3:uid="{3CF7A30C-35F0-491F-A431-F8070101B285}" name="Penalty Interest " dataDxfId="7"/>
    <tableColumn id="9" xr3:uid="{F12745AB-D210-4759-8642-B65E4FCD4431}" name=" Waiver/ Credit" dataDxfId="6"/>
    <tableColumn id="10" xr3:uid="{900F052A-0786-4225-97EB-CA6111903FEB}" name="Commitment Charges" dataDxfId="5"/>
    <tableColumn id="11" xr3:uid="{67F0ED94-18A2-4B52-A10D-FA116FC9AC5F}" name="Other Charges" dataDxfId="4"/>
    <tableColumn id="12" xr3:uid="{06E441F9-BA19-4BAD-BD97-A4EA1ED143CC}" name="Total" dataDxfId="3"/>
    <tableColumn id="13" xr3:uid="{3B31D8B4-F42E-4510-A4C6-DBCE588EAA93}" name="Percentage of Total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4E0AA-FABE-40CD-825F-42401B3D80CD}">
  <dimension ref="A4:E12"/>
  <sheetViews>
    <sheetView workbookViewId="0">
      <selection activeCell="C25" sqref="C25"/>
    </sheetView>
  </sheetViews>
  <sheetFormatPr defaultRowHeight="12.75"/>
  <cols>
    <col min="3" max="3" width="37.28515625" customWidth="1"/>
    <col min="4" max="4" width="32.28515625" customWidth="1"/>
    <col min="5" max="5" width="32" customWidth="1"/>
  </cols>
  <sheetData>
    <row r="4" spans="1:5" ht="13.5" customHeight="1" thickBot="1">
      <c r="A4" s="300" t="s">
        <v>629</v>
      </c>
      <c r="B4" s="300"/>
      <c r="C4" s="300"/>
      <c r="D4" s="300"/>
      <c r="E4" s="300"/>
    </row>
    <row r="5" spans="1:5" ht="13.5" thickBot="1">
      <c r="C5" s="286" t="s">
        <v>568</v>
      </c>
      <c r="D5" s="287" t="s">
        <v>630</v>
      </c>
      <c r="E5" s="287" t="s">
        <v>631</v>
      </c>
    </row>
    <row r="6" spans="1:5" ht="13.5" thickBot="1">
      <c r="C6" s="194" t="s">
        <v>574</v>
      </c>
      <c r="D6" s="198">
        <v>8927657644592</v>
      </c>
      <c r="E6" s="344">
        <v>0.73470000000000002</v>
      </c>
    </row>
    <row r="7" spans="1:5" ht="13.5" thickBot="1">
      <c r="C7" s="196" t="s">
        <v>632</v>
      </c>
      <c r="D7" s="199">
        <v>2953580696000</v>
      </c>
      <c r="E7" s="345">
        <v>0.24310000000000001</v>
      </c>
    </row>
    <row r="8" spans="1:5" ht="13.5" thickBot="1">
      <c r="C8" s="194" t="s">
        <v>633</v>
      </c>
      <c r="D8" s="198">
        <v>150988000000</v>
      </c>
      <c r="E8" s="344">
        <v>1.24E-2</v>
      </c>
    </row>
    <row r="9" spans="1:5" ht="13.5" thickBot="1">
      <c r="C9" s="196" t="s">
        <v>577</v>
      </c>
      <c r="D9" s="199">
        <v>8521321000</v>
      </c>
      <c r="E9" s="345">
        <v>6.9999999999999999E-4</v>
      </c>
    </row>
    <row r="10" spans="1:5" ht="13.5" thickBot="1">
      <c r="C10" s="194" t="s">
        <v>634</v>
      </c>
      <c r="D10" s="198">
        <v>100000000000</v>
      </c>
      <c r="E10" s="344">
        <v>8.2000000000000007E-3</v>
      </c>
    </row>
    <row r="11" spans="1:5" ht="13.5" thickBot="1">
      <c r="C11" s="196" t="s">
        <v>579</v>
      </c>
      <c r="D11" s="199">
        <v>10690000000</v>
      </c>
      <c r="E11" s="345">
        <v>8.9999999999999998E-4</v>
      </c>
    </row>
    <row r="12" spans="1:5" ht="13.5" thickBot="1">
      <c r="C12" s="200" t="s">
        <v>81</v>
      </c>
      <c r="D12" s="201">
        <v>12151437661592</v>
      </c>
      <c r="E12" s="346">
        <v>1</v>
      </c>
    </row>
  </sheetData>
  <mergeCells count="1">
    <mergeCell ref="A4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5"/>
  <sheetViews>
    <sheetView workbookViewId="0">
      <selection activeCell="B6" sqref="B6"/>
    </sheetView>
  </sheetViews>
  <sheetFormatPr defaultRowHeight="12.75"/>
  <cols>
    <col min="2" max="2" width="19.7109375" customWidth="1"/>
    <col min="3" max="3" width="30.28515625" customWidth="1"/>
    <col min="4" max="4" width="21" customWidth="1"/>
    <col min="5" max="5" width="16.28515625" customWidth="1"/>
    <col min="6" max="6" width="24.42578125" customWidth="1"/>
  </cols>
  <sheetData>
    <row r="1" spans="1:9" ht="15">
      <c r="A1" s="6" t="s">
        <v>196</v>
      </c>
      <c r="B1" s="6"/>
      <c r="C1" s="6"/>
      <c r="D1" s="6"/>
      <c r="E1" s="6"/>
      <c r="F1" s="6"/>
      <c r="G1" s="6"/>
      <c r="H1" s="6"/>
      <c r="I1" s="6"/>
    </row>
    <row r="2" spans="1:9" ht="15">
      <c r="A2" s="6" t="s">
        <v>197</v>
      </c>
      <c r="B2" s="6"/>
      <c r="C2" s="6"/>
      <c r="D2" s="6"/>
      <c r="E2" s="6"/>
      <c r="F2" s="6"/>
      <c r="G2" s="6"/>
      <c r="H2" s="6"/>
      <c r="I2" s="6"/>
    </row>
    <row r="3" spans="1:9" ht="15">
      <c r="A3" s="48" t="s">
        <v>246</v>
      </c>
      <c r="B3" s="48" t="s">
        <v>247</v>
      </c>
      <c r="C3" s="48" t="s">
        <v>248</v>
      </c>
      <c r="D3" s="48" t="s">
        <v>249</v>
      </c>
      <c r="E3" s="48" t="s">
        <v>250</v>
      </c>
      <c r="F3" s="48" t="s">
        <v>251</v>
      </c>
      <c r="G3" s="6"/>
      <c r="H3" s="6"/>
      <c r="I3" s="6"/>
    </row>
    <row r="4" spans="1:9" ht="15">
      <c r="A4" s="48"/>
      <c r="B4" s="48"/>
      <c r="C4" s="48" t="s">
        <v>252</v>
      </c>
      <c r="D4" s="48" t="s">
        <v>252</v>
      </c>
      <c r="E4" s="48" t="s">
        <v>253</v>
      </c>
      <c r="F4" s="48" t="s">
        <v>252</v>
      </c>
      <c r="G4" s="6"/>
      <c r="H4" s="6"/>
      <c r="I4" s="6"/>
    </row>
    <row r="5" spans="1:9" ht="15">
      <c r="A5" s="6">
        <v>1</v>
      </c>
      <c r="B5" s="6" t="s">
        <v>204</v>
      </c>
      <c r="C5" s="6">
        <v>34180112.329999998</v>
      </c>
      <c r="D5" s="6"/>
      <c r="E5" s="6" t="s">
        <v>205</v>
      </c>
      <c r="F5" s="6">
        <v>34180112.329999998</v>
      </c>
      <c r="G5" s="6"/>
      <c r="H5" s="6"/>
      <c r="I5" s="6"/>
    </row>
    <row r="6" spans="1:9" ht="15">
      <c r="A6" s="6">
        <v>2</v>
      </c>
      <c r="B6" s="6" t="s">
        <v>206</v>
      </c>
      <c r="C6" s="6">
        <v>30556441.129999999</v>
      </c>
      <c r="D6" s="6"/>
      <c r="E6" s="6" t="s">
        <v>205</v>
      </c>
      <c r="F6" s="6">
        <v>30556441.129999999</v>
      </c>
      <c r="G6" s="6"/>
      <c r="H6" s="6"/>
      <c r="I6" s="6"/>
    </row>
    <row r="7" spans="1:9" ht="15">
      <c r="A7" s="6">
        <v>3</v>
      </c>
      <c r="B7" s="6" t="s">
        <v>207</v>
      </c>
      <c r="C7" s="6">
        <v>61841809.850000001</v>
      </c>
      <c r="D7" s="6"/>
      <c r="E7" s="6" t="s">
        <v>205</v>
      </c>
      <c r="F7" s="6">
        <v>61841809.850000001</v>
      </c>
      <c r="G7" s="6"/>
      <c r="H7" s="6"/>
      <c r="I7" s="6"/>
    </row>
    <row r="8" spans="1:9" ht="15">
      <c r="A8" s="6">
        <v>4</v>
      </c>
      <c r="B8" s="6" t="s">
        <v>208</v>
      </c>
      <c r="C8" s="6">
        <v>30323574.399999999</v>
      </c>
      <c r="D8" s="6"/>
      <c r="E8" s="6" t="s">
        <v>205</v>
      </c>
      <c r="F8" s="6">
        <v>30323574.399999999</v>
      </c>
      <c r="G8" s="6"/>
      <c r="H8" s="6"/>
      <c r="I8" s="6"/>
    </row>
    <row r="9" spans="1:9" ht="15">
      <c r="A9" s="6">
        <v>5</v>
      </c>
      <c r="B9" s="6" t="s">
        <v>209</v>
      </c>
      <c r="C9" s="6">
        <v>70582915.209999993</v>
      </c>
      <c r="D9" s="6"/>
      <c r="E9" s="6" t="s">
        <v>205</v>
      </c>
      <c r="F9" s="6">
        <v>70582915.209999993</v>
      </c>
      <c r="G9" s="6"/>
      <c r="H9" s="6"/>
      <c r="I9" s="6"/>
    </row>
    <row r="10" spans="1:9" ht="15">
      <c r="A10" s="6">
        <v>6</v>
      </c>
      <c r="B10" s="6" t="s">
        <v>210</v>
      </c>
      <c r="C10" s="6">
        <v>28662160.25</v>
      </c>
      <c r="D10" s="6"/>
      <c r="E10" s="6" t="s">
        <v>205</v>
      </c>
      <c r="F10" s="6">
        <v>28662160.25</v>
      </c>
      <c r="G10" s="6"/>
      <c r="H10" s="6"/>
      <c r="I10" s="6"/>
    </row>
    <row r="11" spans="1:9" ht="15">
      <c r="A11" s="6">
        <v>7</v>
      </c>
      <c r="B11" s="6" t="s">
        <v>211</v>
      </c>
      <c r="C11" s="6">
        <v>30722987.68</v>
      </c>
      <c r="D11" s="6"/>
      <c r="E11" s="6" t="s">
        <v>205</v>
      </c>
      <c r="F11" s="6">
        <v>30722987.68</v>
      </c>
      <c r="G11" s="6"/>
      <c r="H11" s="6"/>
      <c r="I11" s="6"/>
    </row>
    <row r="12" spans="1:9" ht="15">
      <c r="A12" s="6">
        <v>8</v>
      </c>
      <c r="B12" s="6" t="s">
        <v>212</v>
      </c>
      <c r="C12" s="6">
        <v>15585332.199999999</v>
      </c>
      <c r="D12" s="6"/>
      <c r="E12" s="6" t="s">
        <v>205</v>
      </c>
      <c r="F12" s="6">
        <v>15585332.199999999</v>
      </c>
      <c r="G12" s="6"/>
      <c r="H12" s="6"/>
      <c r="I12" s="6"/>
    </row>
    <row r="13" spans="1:9" ht="15">
      <c r="A13" s="6">
        <v>9</v>
      </c>
      <c r="B13" s="6" t="s">
        <v>213</v>
      </c>
      <c r="C13" s="6">
        <v>121966922.51000001</v>
      </c>
      <c r="D13" s="6"/>
      <c r="E13" s="6" t="s">
        <v>205</v>
      </c>
      <c r="F13" s="6">
        <v>121966922.51000001</v>
      </c>
      <c r="G13" s="6"/>
      <c r="H13" s="6"/>
      <c r="I13" s="6"/>
    </row>
    <row r="14" spans="1:9" ht="15">
      <c r="A14" s="6">
        <v>10</v>
      </c>
      <c r="B14" s="6" t="s">
        <v>214</v>
      </c>
      <c r="C14" s="6">
        <v>19665800.309999999</v>
      </c>
      <c r="D14" s="6"/>
      <c r="E14" s="6" t="s">
        <v>205</v>
      </c>
      <c r="F14" s="6">
        <v>19665800.309999999</v>
      </c>
      <c r="G14" s="6"/>
      <c r="H14" s="6"/>
      <c r="I14" s="6"/>
    </row>
    <row r="15" spans="1:9" ht="15">
      <c r="A15" s="6">
        <v>11</v>
      </c>
      <c r="B15" s="6" t="s">
        <v>215</v>
      </c>
      <c r="C15" s="6">
        <v>43314886.43</v>
      </c>
      <c r="D15" s="6"/>
      <c r="E15" s="6" t="s">
        <v>205</v>
      </c>
      <c r="F15" s="6">
        <v>43314886.43</v>
      </c>
      <c r="G15" s="6"/>
      <c r="H15" s="6"/>
      <c r="I15" s="6"/>
    </row>
    <row r="16" spans="1:9" ht="15">
      <c r="A16" s="6">
        <v>12</v>
      </c>
      <c r="B16" s="6" t="s">
        <v>216</v>
      </c>
      <c r="C16" s="6">
        <v>44292718.140000001</v>
      </c>
      <c r="D16" s="6"/>
      <c r="E16" s="6" t="s">
        <v>205</v>
      </c>
      <c r="F16" s="6">
        <v>44292718.140000001</v>
      </c>
      <c r="G16" s="6"/>
      <c r="H16" s="6"/>
      <c r="I16" s="6"/>
    </row>
    <row r="17" spans="1:9" ht="15">
      <c r="A17" s="6">
        <v>13</v>
      </c>
      <c r="B17" s="6" t="s">
        <v>217</v>
      </c>
      <c r="C17" s="6">
        <v>37237967.18</v>
      </c>
      <c r="D17" s="6"/>
      <c r="E17" s="6" t="s">
        <v>205</v>
      </c>
      <c r="F17" s="6">
        <v>37237967.18</v>
      </c>
      <c r="G17" s="6"/>
      <c r="H17" s="6"/>
      <c r="I17" s="6"/>
    </row>
    <row r="18" spans="1:9" ht="15">
      <c r="A18" s="6">
        <v>14</v>
      </c>
      <c r="B18" s="6" t="s">
        <v>218</v>
      </c>
      <c r="C18" s="6">
        <v>53166642.890000001</v>
      </c>
      <c r="D18" s="6"/>
      <c r="E18" s="6" t="s">
        <v>205</v>
      </c>
      <c r="F18" s="6">
        <v>53166642.890000001</v>
      </c>
      <c r="G18" s="6"/>
      <c r="H18" s="6"/>
      <c r="I18" s="6"/>
    </row>
    <row r="19" spans="1:9" ht="15">
      <c r="A19" s="6">
        <v>15</v>
      </c>
      <c r="B19" s="6" t="s">
        <v>219</v>
      </c>
      <c r="C19" s="6">
        <v>33652015.789999999</v>
      </c>
      <c r="D19" s="6"/>
      <c r="E19" s="6" t="s">
        <v>205</v>
      </c>
      <c r="F19" s="6">
        <v>33652015.789999999</v>
      </c>
      <c r="G19" s="6"/>
      <c r="H19" s="6"/>
      <c r="I19" s="6"/>
    </row>
    <row r="20" spans="1:9" ht="15">
      <c r="A20" s="6">
        <v>16</v>
      </c>
      <c r="B20" s="6" t="s">
        <v>220</v>
      </c>
      <c r="C20" s="6">
        <v>52712924.490000002</v>
      </c>
      <c r="D20" s="6"/>
      <c r="E20" s="6" t="s">
        <v>205</v>
      </c>
      <c r="F20" s="6">
        <v>52712924.490000002</v>
      </c>
      <c r="G20" s="6"/>
      <c r="H20" s="6"/>
      <c r="I20" s="6"/>
    </row>
    <row r="21" spans="1:9" ht="15">
      <c r="A21" s="6">
        <v>17</v>
      </c>
      <c r="B21" s="6" t="s">
        <v>221</v>
      </c>
      <c r="C21" s="6">
        <v>35846252.030000001</v>
      </c>
      <c r="D21" s="6"/>
      <c r="E21" s="6" t="s">
        <v>205</v>
      </c>
      <c r="F21" s="6">
        <v>35846252.030000001</v>
      </c>
      <c r="G21" s="6"/>
      <c r="H21" s="6"/>
      <c r="I21" s="6"/>
    </row>
    <row r="22" spans="1:9" ht="15">
      <c r="A22" s="6">
        <v>18</v>
      </c>
      <c r="B22" s="6" t="s">
        <v>222</v>
      </c>
      <c r="C22" s="6">
        <v>241309864.16999999</v>
      </c>
      <c r="D22" s="6"/>
      <c r="E22" s="6" t="s">
        <v>205</v>
      </c>
      <c r="F22" s="6">
        <v>241309864.16999999</v>
      </c>
      <c r="G22" s="6"/>
      <c r="H22" s="6"/>
      <c r="I22" s="6"/>
    </row>
    <row r="23" spans="1:9" ht="15">
      <c r="A23" s="6">
        <v>19</v>
      </c>
      <c r="B23" s="6" t="s">
        <v>223</v>
      </c>
      <c r="C23" s="6">
        <v>63897444.170000002</v>
      </c>
      <c r="D23" s="6"/>
      <c r="E23" s="6" t="s">
        <v>205</v>
      </c>
      <c r="F23" s="6">
        <v>63897444.170000002</v>
      </c>
      <c r="G23" s="6"/>
      <c r="H23" s="6"/>
      <c r="I23" s="6"/>
    </row>
    <row r="24" spans="1:9" ht="15">
      <c r="A24" s="6">
        <v>20</v>
      </c>
      <c r="B24" s="6" t="s">
        <v>224</v>
      </c>
      <c r="C24" s="6">
        <v>73725662.920000002</v>
      </c>
      <c r="D24" s="6"/>
      <c r="E24" s="6" t="s">
        <v>205</v>
      </c>
      <c r="F24" s="6">
        <v>73725662.920000002</v>
      </c>
      <c r="G24" s="6"/>
      <c r="H24" s="6"/>
      <c r="I24" s="6"/>
    </row>
    <row r="25" spans="1:9" ht="15">
      <c r="A25" s="6">
        <v>21</v>
      </c>
      <c r="B25" s="6" t="s">
        <v>225</v>
      </c>
      <c r="C25" s="6">
        <v>46855525.420000002</v>
      </c>
      <c r="D25" s="6"/>
      <c r="E25" s="6" t="s">
        <v>205</v>
      </c>
      <c r="F25" s="6">
        <v>46855525.420000002</v>
      </c>
      <c r="G25" s="6"/>
      <c r="H25" s="6"/>
      <c r="I25" s="6"/>
    </row>
    <row r="26" spans="1:9" ht="15">
      <c r="A26" s="6">
        <v>22</v>
      </c>
      <c r="B26" s="6" t="s">
        <v>226</v>
      </c>
      <c r="C26" s="6">
        <v>33960974.289999999</v>
      </c>
      <c r="D26" s="6"/>
      <c r="E26" s="6" t="s">
        <v>205</v>
      </c>
      <c r="F26" s="6">
        <v>33960974.289999999</v>
      </c>
      <c r="G26" s="6"/>
      <c r="H26" s="6"/>
      <c r="I26" s="6"/>
    </row>
    <row r="27" spans="1:9" ht="15">
      <c r="A27" s="6">
        <v>23</v>
      </c>
      <c r="B27" s="6" t="s">
        <v>227</v>
      </c>
      <c r="C27" s="6">
        <v>45871785.310000002</v>
      </c>
      <c r="D27" s="6"/>
      <c r="E27" s="6" t="s">
        <v>205</v>
      </c>
      <c r="F27" s="6">
        <v>45871785.310000002</v>
      </c>
      <c r="G27" s="6"/>
      <c r="H27" s="6"/>
      <c r="I27" s="6"/>
    </row>
    <row r="28" spans="1:9" ht="15">
      <c r="A28" s="6">
        <v>24</v>
      </c>
      <c r="B28" s="6" t="s">
        <v>228</v>
      </c>
      <c r="C28" s="6">
        <v>879131927.80999994</v>
      </c>
      <c r="D28" s="6">
        <v>59003590</v>
      </c>
      <c r="E28" s="6" t="s">
        <v>205</v>
      </c>
      <c r="F28" s="6">
        <v>938135517.80999994</v>
      </c>
      <c r="G28" s="6"/>
      <c r="H28" s="6"/>
      <c r="I28" s="6"/>
    </row>
    <row r="29" spans="1:9" ht="15">
      <c r="A29" s="6">
        <v>25</v>
      </c>
      <c r="B29" s="6" t="s">
        <v>229</v>
      </c>
      <c r="C29" s="6">
        <v>47648079.920000002</v>
      </c>
      <c r="D29" s="6"/>
      <c r="E29" s="6" t="s">
        <v>205</v>
      </c>
      <c r="F29" s="6">
        <v>47648079.920000002</v>
      </c>
      <c r="G29" s="6"/>
      <c r="H29" s="6"/>
      <c r="I29" s="6"/>
    </row>
    <row r="30" spans="1:9" ht="15">
      <c r="A30" s="6">
        <v>26</v>
      </c>
      <c r="B30" s="6" t="s">
        <v>230</v>
      </c>
      <c r="C30" s="6">
        <v>31750342.66</v>
      </c>
      <c r="D30" s="6"/>
      <c r="E30" s="6" t="s">
        <v>205</v>
      </c>
      <c r="F30" s="6">
        <v>31750342.66</v>
      </c>
      <c r="G30" s="6"/>
      <c r="H30" s="6"/>
      <c r="I30" s="6"/>
    </row>
    <row r="31" spans="1:9" ht="15">
      <c r="A31" s="6">
        <v>27</v>
      </c>
      <c r="B31" s="6" t="s">
        <v>231</v>
      </c>
      <c r="C31" s="6">
        <v>116802098.95</v>
      </c>
      <c r="D31" s="6"/>
      <c r="E31" s="6" t="s">
        <v>205</v>
      </c>
      <c r="F31" s="6">
        <v>116802098.95</v>
      </c>
      <c r="G31" s="6"/>
      <c r="H31" s="6"/>
      <c r="I31" s="6"/>
    </row>
    <row r="32" spans="1:9" ht="15">
      <c r="A32" s="6">
        <v>28</v>
      </c>
      <c r="B32" s="6" t="s">
        <v>232</v>
      </c>
      <c r="C32" s="6">
        <v>52134726.590000004</v>
      </c>
      <c r="D32" s="6"/>
      <c r="E32" s="6" t="s">
        <v>205</v>
      </c>
      <c r="F32" s="6">
        <v>52134726.590000004</v>
      </c>
      <c r="G32" s="6"/>
      <c r="H32" s="6"/>
      <c r="I32" s="6"/>
    </row>
    <row r="33" spans="1:9" ht="15">
      <c r="A33" s="6">
        <v>29</v>
      </c>
      <c r="B33" s="6" t="s">
        <v>233</v>
      </c>
      <c r="C33" s="6">
        <v>61838048.100000001</v>
      </c>
      <c r="D33" s="6"/>
      <c r="E33" s="6" t="s">
        <v>205</v>
      </c>
      <c r="F33" s="6">
        <v>61838048.100000001</v>
      </c>
      <c r="G33" s="6"/>
      <c r="H33" s="6"/>
      <c r="I33" s="6"/>
    </row>
    <row r="34" spans="1:9" ht="15">
      <c r="A34" s="6">
        <v>30</v>
      </c>
      <c r="B34" s="6" t="s">
        <v>234</v>
      </c>
      <c r="C34" s="6">
        <v>80201551.159999996</v>
      </c>
      <c r="D34" s="6"/>
      <c r="E34" s="6" t="s">
        <v>205</v>
      </c>
      <c r="F34" s="6">
        <v>80201551.159999996</v>
      </c>
      <c r="G34" s="6"/>
      <c r="H34" s="6"/>
      <c r="I34" s="6"/>
    </row>
    <row r="35" spans="1:9" ht="15">
      <c r="A35" s="6">
        <v>31</v>
      </c>
      <c r="B35" s="6" t="s">
        <v>235</v>
      </c>
      <c r="C35" s="6">
        <v>22674216.600000001</v>
      </c>
      <c r="D35" s="6"/>
      <c r="E35" s="6" t="s">
        <v>205</v>
      </c>
      <c r="F35" s="6">
        <v>22674216.600000001</v>
      </c>
      <c r="G35" s="6"/>
      <c r="H35" s="6"/>
      <c r="I35" s="6"/>
    </row>
    <row r="36" spans="1:9" ht="15">
      <c r="A36" s="6">
        <v>32</v>
      </c>
      <c r="B36" s="6" t="s">
        <v>236</v>
      </c>
      <c r="C36" s="6">
        <v>42690633.600000001</v>
      </c>
      <c r="D36" s="6"/>
      <c r="E36" s="6" t="s">
        <v>205</v>
      </c>
      <c r="F36" s="6">
        <v>42690633.600000001</v>
      </c>
      <c r="G36" s="6"/>
      <c r="H36" s="6"/>
      <c r="I36" s="6"/>
    </row>
    <row r="37" spans="1:9" ht="15">
      <c r="A37" s="6">
        <v>33</v>
      </c>
      <c r="B37" s="6" t="s">
        <v>237</v>
      </c>
      <c r="C37" s="6">
        <v>44111989.859999999</v>
      </c>
      <c r="D37" s="6"/>
      <c r="E37" s="6" t="s">
        <v>205</v>
      </c>
      <c r="F37" s="6">
        <v>44111989.859999999</v>
      </c>
      <c r="G37" s="6"/>
      <c r="H37" s="6"/>
      <c r="I37" s="6"/>
    </row>
    <row r="38" spans="1:9" ht="15">
      <c r="A38" s="6">
        <v>34</v>
      </c>
      <c r="B38" s="6" t="s">
        <v>238</v>
      </c>
      <c r="C38" s="6">
        <v>23554326.969999999</v>
      </c>
      <c r="D38" s="6"/>
      <c r="E38" s="6" t="s">
        <v>205</v>
      </c>
      <c r="F38" s="6">
        <v>23554326.969999999</v>
      </c>
      <c r="G38" s="6"/>
      <c r="H38" s="6"/>
      <c r="I38" s="6"/>
    </row>
    <row r="39" spans="1:9" ht="15">
      <c r="A39" s="6">
        <v>35</v>
      </c>
      <c r="B39" s="6" t="s">
        <v>239</v>
      </c>
      <c r="C39" s="6">
        <v>33033729.59</v>
      </c>
      <c r="D39" s="6"/>
      <c r="E39" s="6" t="s">
        <v>205</v>
      </c>
      <c r="F39" s="6">
        <v>33033729.59</v>
      </c>
      <c r="G39" s="6"/>
      <c r="H39" s="6"/>
      <c r="I39" s="6"/>
    </row>
    <row r="40" spans="1:9" ht="15">
      <c r="A40" s="6">
        <v>36</v>
      </c>
      <c r="B40" s="6" t="s">
        <v>240</v>
      </c>
      <c r="C40" s="6">
        <v>32292716.690000001</v>
      </c>
      <c r="D40" s="6"/>
      <c r="E40" s="6" t="s">
        <v>205</v>
      </c>
      <c r="F40" s="6">
        <v>32292716.690000001</v>
      </c>
      <c r="G40" s="6"/>
      <c r="H40" s="6"/>
      <c r="I40" s="6"/>
    </row>
    <row r="41" spans="1:9" ht="15">
      <c r="A41" s="6">
        <v>37</v>
      </c>
      <c r="B41" s="6" t="s">
        <v>241</v>
      </c>
      <c r="C41" s="6">
        <v>39218574.390000001</v>
      </c>
      <c r="D41" s="6"/>
      <c r="E41" s="6" t="s">
        <v>205</v>
      </c>
      <c r="F41" s="6">
        <v>39218574.390000001</v>
      </c>
      <c r="G41" s="6"/>
      <c r="H41" s="6"/>
      <c r="I41" s="6"/>
    </row>
    <row r="42" spans="1:9" ht="15">
      <c r="A42" s="6"/>
      <c r="B42" s="6" t="s">
        <v>242</v>
      </c>
      <c r="C42" s="6">
        <v>2757015681.9899998</v>
      </c>
      <c r="D42" s="6">
        <v>59003590</v>
      </c>
      <c r="E42" s="6" t="s">
        <v>243</v>
      </c>
      <c r="F42" s="6">
        <v>2816019271.9899998</v>
      </c>
      <c r="G42" s="6"/>
      <c r="H42" s="6"/>
      <c r="I42" s="6"/>
    </row>
    <row r="43" spans="1:9" ht="15">
      <c r="A43" s="6"/>
      <c r="B43" s="6" t="s">
        <v>244</v>
      </c>
      <c r="C43" s="6">
        <v>3518190578.3099999</v>
      </c>
      <c r="D43" s="6"/>
      <c r="E43" s="6">
        <v>2487606299.5999999</v>
      </c>
      <c r="F43" s="6">
        <v>6005796877.9099998</v>
      </c>
      <c r="G43" s="6"/>
      <c r="H43" s="6"/>
      <c r="I43" s="6"/>
    </row>
    <row r="44" spans="1:9" ht="15">
      <c r="A44" s="6"/>
      <c r="B44" s="6" t="s">
        <v>245</v>
      </c>
      <c r="C44" s="6">
        <v>6275206260.3000002</v>
      </c>
      <c r="D44" s="6">
        <v>59003590</v>
      </c>
      <c r="E44" s="6">
        <v>2487606299.5999999</v>
      </c>
      <c r="F44" s="6">
        <v>8821816149.8999996</v>
      </c>
      <c r="G44" s="6"/>
      <c r="H44" s="6"/>
      <c r="I44" s="6"/>
    </row>
    <row r="45" spans="1:9" ht="15">
      <c r="A45" s="6"/>
      <c r="B45" s="6"/>
      <c r="C45" s="6"/>
      <c r="D45" s="6"/>
      <c r="E45" s="6"/>
      <c r="F45" s="6"/>
      <c r="G45" s="6"/>
      <c r="H45" s="6"/>
      <c r="I45" s="6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5"/>
  <sheetViews>
    <sheetView workbookViewId="0">
      <selection activeCell="C13" sqref="C13"/>
    </sheetView>
  </sheetViews>
  <sheetFormatPr defaultRowHeight="12.75"/>
  <cols>
    <col min="2" max="2" width="21.85546875" customWidth="1"/>
    <col min="3" max="3" width="25.140625" customWidth="1"/>
    <col min="4" max="4" width="22.42578125" customWidth="1"/>
    <col min="5" max="5" width="22.5703125" customWidth="1"/>
    <col min="6" max="6" width="20.140625" customWidth="1"/>
  </cols>
  <sheetData>
    <row r="1" spans="1:6">
      <c r="A1" t="s">
        <v>194</v>
      </c>
    </row>
    <row r="2" spans="1:6">
      <c r="A2" t="s">
        <v>195</v>
      </c>
    </row>
    <row r="5" spans="1:6" ht="15">
      <c r="A5" s="6" t="s">
        <v>138</v>
      </c>
      <c r="B5" s="6" t="s">
        <v>139</v>
      </c>
      <c r="C5" s="6" t="s">
        <v>190</v>
      </c>
      <c r="D5" s="6" t="s">
        <v>191</v>
      </c>
      <c r="E5" s="6" t="s">
        <v>192</v>
      </c>
      <c r="F5" s="6" t="s">
        <v>193</v>
      </c>
    </row>
    <row r="6" spans="1:6" ht="15">
      <c r="A6" s="6">
        <v>1</v>
      </c>
      <c r="B6" s="6" t="s">
        <v>144</v>
      </c>
      <c r="C6" s="6">
        <v>33791420.920000002</v>
      </c>
      <c r="D6" s="6" t="s">
        <v>8</v>
      </c>
      <c r="E6" s="6" t="s">
        <v>8</v>
      </c>
      <c r="F6" s="6">
        <v>33791420.920000002</v>
      </c>
    </row>
    <row r="7" spans="1:6" ht="15">
      <c r="A7" s="6">
        <v>2</v>
      </c>
      <c r="B7" s="6" t="s">
        <v>145</v>
      </c>
      <c r="C7" s="6">
        <v>40275205.57</v>
      </c>
      <c r="D7" s="6">
        <v>6500000</v>
      </c>
      <c r="E7" s="6" t="s">
        <v>8</v>
      </c>
      <c r="F7" s="6">
        <v>46775205.57</v>
      </c>
    </row>
    <row r="8" spans="1:6" ht="15">
      <c r="A8" s="6">
        <v>3</v>
      </c>
      <c r="B8" s="6" t="s">
        <v>146</v>
      </c>
      <c r="C8" s="6">
        <v>58886640.859999999</v>
      </c>
      <c r="D8" s="6" t="s">
        <v>8</v>
      </c>
      <c r="E8" s="6" t="s">
        <v>8</v>
      </c>
      <c r="F8" s="6">
        <v>58886640.859999999</v>
      </c>
    </row>
    <row r="9" spans="1:6" ht="15">
      <c r="A9" s="6">
        <v>4</v>
      </c>
      <c r="B9" s="6" t="s">
        <v>147</v>
      </c>
      <c r="C9" s="6">
        <v>45154626.039999999</v>
      </c>
      <c r="D9" s="6" t="s">
        <v>8</v>
      </c>
      <c r="E9" s="6" t="s">
        <v>8</v>
      </c>
      <c r="F9" s="6">
        <v>45154626.039999999</v>
      </c>
    </row>
    <row r="10" spans="1:6" ht="15">
      <c r="A10" s="6">
        <v>5</v>
      </c>
      <c r="B10" s="6" t="s">
        <v>148</v>
      </c>
      <c r="C10" s="6">
        <v>87572428.680000007</v>
      </c>
      <c r="D10" s="6" t="s">
        <v>8</v>
      </c>
      <c r="E10" s="6" t="s">
        <v>8</v>
      </c>
      <c r="F10" s="6">
        <v>87572428.680000007</v>
      </c>
    </row>
    <row r="11" spans="1:6" ht="15">
      <c r="A11" s="6">
        <v>6</v>
      </c>
      <c r="B11" s="6" t="s">
        <v>149</v>
      </c>
      <c r="C11" s="6">
        <v>34832195.130000003</v>
      </c>
      <c r="D11" s="6" t="s">
        <v>8</v>
      </c>
      <c r="E11" s="6" t="s">
        <v>8</v>
      </c>
      <c r="F11" s="6">
        <v>34832195.130000003</v>
      </c>
    </row>
    <row r="12" spans="1:6" ht="15">
      <c r="A12" s="6">
        <v>7</v>
      </c>
      <c r="B12" s="6" t="s">
        <v>150</v>
      </c>
      <c r="C12" s="6">
        <v>33074189.469999999</v>
      </c>
      <c r="D12" s="6" t="s">
        <v>8</v>
      </c>
      <c r="E12" s="6" t="s">
        <v>8</v>
      </c>
      <c r="F12" s="6">
        <v>33074189.469999999</v>
      </c>
    </row>
    <row r="13" spans="1:6" ht="15">
      <c r="A13" s="6">
        <v>8</v>
      </c>
      <c r="B13" s="6" t="s">
        <v>151</v>
      </c>
      <c r="C13" s="6">
        <v>23067549.16</v>
      </c>
      <c r="D13" s="6" t="s">
        <v>8</v>
      </c>
      <c r="E13" s="6" t="s">
        <v>8</v>
      </c>
      <c r="F13" s="6">
        <v>23067549.16</v>
      </c>
    </row>
    <row r="14" spans="1:6" ht="15">
      <c r="A14" s="6">
        <v>9</v>
      </c>
      <c r="B14" s="6" t="s">
        <v>152</v>
      </c>
      <c r="C14" s="6">
        <v>131469661.94</v>
      </c>
      <c r="D14" s="6">
        <v>10000000</v>
      </c>
      <c r="E14" s="6" t="s">
        <v>8</v>
      </c>
      <c r="F14" s="6">
        <v>141469661.94</v>
      </c>
    </row>
    <row r="15" spans="1:6" ht="15">
      <c r="A15" s="6">
        <v>10</v>
      </c>
      <c r="B15" s="6" t="s">
        <v>153</v>
      </c>
      <c r="C15" s="6">
        <v>24233639.670000002</v>
      </c>
      <c r="D15" s="6" t="s">
        <v>8</v>
      </c>
      <c r="E15" s="6" t="s">
        <v>8</v>
      </c>
      <c r="F15" s="6">
        <v>24233639.670000002</v>
      </c>
    </row>
    <row r="16" spans="1:6" ht="15">
      <c r="A16" s="6">
        <v>11</v>
      </c>
      <c r="B16" s="6" t="s">
        <v>154</v>
      </c>
      <c r="C16" s="6">
        <v>45410518.380000003</v>
      </c>
      <c r="D16" s="6" t="s">
        <v>8</v>
      </c>
      <c r="E16" s="6" t="s">
        <v>8</v>
      </c>
      <c r="F16" s="6">
        <v>45410518.380000003</v>
      </c>
    </row>
    <row r="17" spans="1:6" ht="15">
      <c r="A17" s="6">
        <v>12</v>
      </c>
      <c r="B17" s="6" t="s">
        <v>155</v>
      </c>
      <c r="C17" s="6">
        <v>123128295.53</v>
      </c>
      <c r="D17" s="6" t="s">
        <v>8</v>
      </c>
      <c r="E17" s="6" t="s">
        <v>8</v>
      </c>
      <c r="F17" s="6">
        <v>123128295.53</v>
      </c>
    </row>
    <row r="18" spans="1:6" ht="15">
      <c r="A18" s="6">
        <v>13</v>
      </c>
      <c r="B18" s="6" t="s">
        <v>156</v>
      </c>
      <c r="C18" s="6">
        <v>46452932.149999999</v>
      </c>
      <c r="D18" s="6" t="s">
        <v>8</v>
      </c>
      <c r="E18" s="6" t="s">
        <v>8</v>
      </c>
      <c r="F18" s="6">
        <v>46452932.149999999</v>
      </c>
    </row>
    <row r="19" spans="1:6" ht="15">
      <c r="A19" s="6">
        <v>14</v>
      </c>
      <c r="B19" s="6" t="s">
        <v>157</v>
      </c>
      <c r="C19" s="6">
        <v>62428599.359999999</v>
      </c>
      <c r="D19" s="6">
        <v>6500000</v>
      </c>
      <c r="E19" s="6" t="s">
        <v>8</v>
      </c>
      <c r="F19" s="6">
        <v>68928599.359999999</v>
      </c>
    </row>
    <row r="20" spans="1:6" ht="15">
      <c r="A20" s="6">
        <v>15</v>
      </c>
      <c r="B20" s="6" t="s">
        <v>158</v>
      </c>
      <c r="C20" s="6">
        <v>39545598.759999998</v>
      </c>
      <c r="D20" s="6" t="s">
        <v>8</v>
      </c>
      <c r="E20" s="6" t="s">
        <v>8</v>
      </c>
      <c r="F20" s="6">
        <v>39545598.759999998</v>
      </c>
    </row>
    <row r="21" spans="1:6" ht="15">
      <c r="A21" s="6">
        <v>16</v>
      </c>
      <c r="B21" s="6" t="s">
        <v>159</v>
      </c>
      <c r="C21" s="6">
        <v>52949585.740000002</v>
      </c>
      <c r="D21" s="6" t="s">
        <v>8</v>
      </c>
      <c r="E21" s="6" t="s">
        <v>8</v>
      </c>
      <c r="F21" s="6">
        <v>52949585.740000002</v>
      </c>
    </row>
    <row r="22" spans="1:6" ht="15">
      <c r="A22" s="6">
        <v>17</v>
      </c>
      <c r="B22" s="6" t="s">
        <v>160</v>
      </c>
      <c r="C22" s="6">
        <v>35717805.700000003</v>
      </c>
      <c r="D22" s="6" t="s">
        <v>8</v>
      </c>
      <c r="E22" s="6" t="s">
        <v>8</v>
      </c>
      <c r="F22" s="6">
        <v>35717805.700000003</v>
      </c>
    </row>
    <row r="23" spans="1:6" ht="15">
      <c r="A23" s="6">
        <v>18</v>
      </c>
      <c r="B23" s="6" t="s">
        <v>161</v>
      </c>
      <c r="C23" s="6">
        <v>234416052.15000001</v>
      </c>
      <c r="D23" s="6" t="s">
        <v>8</v>
      </c>
      <c r="E23" s="6" t="s">
        <v>8</v>
      </c>
      <c r="F23" s="6">
        <v>234416052.15000001</v>
      </c>
    </row>
    <row r="24" spans="1:6" ht="15">
      <c r="A24" s="6">
        <v>19</v>
      </c>
      <c r="B24" s="6" t="s">
        <v>162</v>
      </c>
      <c r="C24" s="6">
        <v>59796931.030000001</v>
      </c>
      <c r="D24" s="6" t="s">
        <v>8</v>
      </c>
      <c r="E24" s="6" t="s">
        <v>8</v>
      </c>
      <c r="F24" s="6">
        <v>59796931.030000001</v>
      </c>
    </row>
    <row r="25" spans="1:6" ht="15">
      <c r="A25" s="6">
        <v>20</v>
      </c>
      <c r="B25" s="6" t="s">
        <v>163</v>
      </c>
      <c r="C25" s="6">
        <v>78925362.409999996</v>
      </c>
      <c r="D25" s="6" t="s">
        <v>8</v>
      </c>
      <c r="E25" s="6" t="s">
        <v>8</v>
      </c>
      <c r="F25" s="6">
        <v>78925362.409999996</v>
      </c>
    </row>
    <row r="26" spans="1:6" ht="15">
      <c r="A26" s="6">
        <v>21</v>
      </c>
      <c r="B26" s="6" t="s">
        <v>164</v>
      </c>
      <c r="C26" s="6">
        <v>43786053.640000001</v>
      </c>
      <c r="D26" s="6" t="s">
        <v>8</v>
      </c>
      <c r="E26" s="6" t="s">
        <v>8</v>
      </c>
      <c r="F26" s="6">
        <v>43786053.640000001</v>
      </c>
    </row>
    <row r="27" spans="1:6" ht="15">
      <c r="A27" s="6">
        <v>22</v>
      </c>
      <c r="B27" s="6" t="s">
        <v>165</v>
      </c>
      <c r="C27" s="6">
        <v>35787836.350000001</v>
      </c>
      <c r="D27" s="6" t="s">
        <v>8</v>
      </c>
      <c r="E27" s="6" t="s">
        <v>8</v>
      </c>
      <c r="F27" s="6">
        <v>35787836.350000001</v>
      </c>
    </row>
    <row r="28" spans="1:6" ht="15">
      <c r="A28" s="6">
        <v>23</v>
      </c>
      <c r="B28" s="6" t="s">
        <v>166</v>
      </c>
      <c r="C28" s="6">
        <v>52722198.82</v>
      </c>
      <c r="D28" s="6" t="s">
        <v>8</v>
      </c>
      <c r="E28" s="6" t="s">
        <v>8</v>
      </c>
      <c r="F28" s="6">
        <v>52722198.82</v>
      </c>
    </row>
    <row r="29" spans="1:6" ht="15">
      <c r="A29" s="6">
        <v>24</v>
      </c>
      <c r="B29" s="6" t="s">
        <v>167</v>
      </c>
      <c r="C29" s="6">
        <v>1087209248.6500001</v>
      </c>
      <c r="D29" s="6">
        <v>82503600</v>
      </c>
      <c r="E29" s="6" t="s">
        <v>8</v>
      </c>
      <c r="F29" s="6">
        <v>1169712848.6500001</v>
      </c>
    </row>
    <row r="30" spans="1:6" ht="15">
      <c r="A30" s="6">
        <v>25</v>
      </c>
      <c r="B30" s="6" t="s">
        <v>168</v>
      </c>
      <c r="C30" s="6">
        <v>49942696.579999998</v>
      </c>
      <c r="D30" s="6" t="s">
        <v>8</v>
      </c>
      <c r="E30" s="6" t="s">
        <v>8</v>
      </c>
      <c r="F30" s="6">
        <v>49942696.579999998</v>
      </c>
    </row>
    <row r="31" spans="1:6" ht="15">
      <c r="A31" s="6">
        <v>26</v>
      </c>
      <c r="B31" s="6" t="s">
        <v>169</v>
      </c>
      <c r="C31" s="6">
        <v>38250438.25</v>
      </c>
      <c r="D31" s="6">
        <v>6500000</v>
      </c>
      <c r="E31" s="6" t="s">
        <v>8</v>
      </c>
      <c r="F31" s="6">
        <v>44750438.25</v>
      </c>
    </row>
    <row r="32" spans="1:6" ht="15">
      <c r="A32" s="6">
        <v>27</v>
      </c>
      <c r="B32" s="6" t="s">
        <v>170</v>
      </c>
      <c r="C32" s="6">
        <v>109154553.08</v>
      </c>
      <c r="D32" s="6" t="s">
        <v>8</v>
      </c>
      <c r="E32" s="6" t="s">
        <v>8</v>
      </c>
      <c r="F32" s="6">
        <v>109154553.08</v>
      </c>
    </row>
    <row r="33" spans="1:6" ht="15">
      <c r="A33" s="6">
        <v>28</v>
      </c>
      <c r="B33" s="6" t="s">
        <v>171</v>
      </c>
      <c r="C33" s="6">
        <v>52688524.399999999</v>
      </c>
      <c r="D33" s="6" t="s">
        <v>8</v>
      </c>
      <c r="E33" s="6" t="s">
        <v>8</v>
      </c>
      <c r="F33" s="6">
        <v>52688524.399999999</v>
      </c>
    </row>
    <row r="34" spans="1:6" ht="15">
      <c r="A34" s="6">
        <v>29</v>
      </c>
      <c r="B34" s="6" t="s">
        <v>172</v>
      </c>
      <c r="C34" s="6">
        <v>67103294.390000001</v>
      </c>
      <c r="D34" s="6">
        <v>6950000</v>
      </c>
      <c r="E34" s="6" t="s">
        <v>8</v>
      </c>
      <c r="F34" s="6">
        <v>74053294.390000001</v>
      </c>
    </row>
    <row r="35" spans="1:6" ht="15">
      <c r="A35" s="6">
        <v>30</v>
      </c>
      <c r="B35" s="6" t="s">
        <v>173</v>
      </c>
      <c r="C35" s="6">
        <v>72350590.319999993</v>
      </c>
      <c r="D35" s="6" t="s">
        <v>8</v>
      </c>
      <c r="E35" s="6" t="s">
        <v>8</v>
      </c>
      <c r="F35" s="6">
        <v>72350590.319999993</v>
      </c>
    </row>
    <row r="36" spans="1:6" ht="15">
      <c r="A36" s="6">
        <v>31</v>
      </c>
      <c r="B36" s="6" t="s">
        <v>174</v>
      </c>
      <c r="C36" s="6">
        <v>30947579.75</v>
      </c>
      <c r="D36" s="6" t="s">
        <v>8</v>
      </c>
      <c r="E36" s="6" t="s">
        <v>8</v>
      </c>
      <c r="F36" s="6">
        <v>30947579.75</v>
      </c>
    </row>
    <row r="37" spans="1:6" ht="15">
      <c r="A37" s="6">
        <v>32</v>
      </c>
      <c r="B37" s="6" t="s">
        <v>175</v>
      </c>
      <c r="C37" s="6">
        <v>44725095.710000001</v>
      </c>
      <c r="D37" s="6" t="s">
        <v>8</v>
      </c>
      <c r="E37" s="6" t="s">
        <v>8</v>
      </c>
      <c r="F37" s="6">
        <v>44725095.710000001</v>
      </c>
    </row>
    <row r="38" spans="1:6" ht="15">
      <c r="A38" s="6">
        <v>33</v>
      </c>
      <c r="B38" s="6" t="s">
        <v>176</v>
      </c>
      <c r="C38" s="6">
        <v>44864819.460000001</v>
      </c>
      <c r="D38" s="6" t="s">
        <v>8</v>
      </c>
      <c r="E38" s="6" t="s">
        <v>8</v>
      </c>
      <c r="F38" s="6">
        <v>44864819.460000001</v>
      </c>
    </row>
    <row r="39" spans="1:6" ht="15">
      <c r="A39" s="6">
        <v>34</v>
      </c>
      <c r="B39" s="6" t="s">
        <v>177</v>
      </c>
      <c r="C39" s="6">
        <v>22780063.890000001</v>
      </c>
      <c r="D39" s="6" t="s">
        <v>8</v>
      </c>
      <c r="E39" s="6" t="s">
        <v>8</v>
      </c>
      <c r="F39" s="6">
        <v>22780063.890000001</v>
      </c>
    </row>
    <row r="40" spans="1:6" ht="15">
      <c r="A40" s="6">
        <v>35</v>
      </c>
      <c r="B40" s="6" t="s">
        <v>178</v>
      </c>
      <c r="C40" s="6">
        <v>31237619.25</v>
      </c>
      <c r="D40" s="6" t="s">
        <v>8</v>
      </c>
      <c r="E40" s="6" t="s">
        <v>8</v>
      </c>
      <c r="F40" s="6">
        <v>31237619.25</v>
      </c>
    </row>
    <row r="41" spans="1:6" ht="15">
      <c r="A41" s="6">
        <v>36</v>
      </c>
      <c r="B41" s="6" t="s">
        <v>179</v>
      </c>
      <c r="C41" s="6">
        <v>35547562.299999997</v>
      </c>
      <c r="D41" s="6" t="s">
        <v>8</v>
      </c>
      <c r="E41" s="6" t="s">
        <v>8</v>
      </c>
      <c r="F41" s="6">
        <v>35547562.299999997</v>
      </c>
    </row>
    <row r="42" spans="1:6" ht="15">
      <c r="A42" s="6">
        <v>37</v>
      </c>
      <c r="B42" s="6" t="s">
        <v>180</v>
      </c>
      <c r="C42" s="6">
        <v>36636548.579999998</v>
      </c>
      <c r="D42" s="6" t="s">
        <v>8</v>
      </c>
      <c r="E42" s="6" t="s">
        <v>8</v>
      </c>
      <c r="F42" s="6">
        <v>36636548.579999998</v>
      </c>
    </row>
    <row r="43" spans="1:6" ht="15">
      <c r="A43" s="6"/>
      <c r="B43" s="6" t="s">
        <v>181</v>
      </c>
      <c r="C43" s="6">
        <v>3146863962.0700002</v>
      </c>
      <c r="D43" s="6">
        <v>118953600</v>
      </c>
      <c r="E43" s="6" t="s">
        <v>8</v>
      </c>
      <c r="F43" s="6">
        <v>3265817562.0700002</v>
      </c>
    </row>
    <row r="44" spans="1:6" ht="15">
      <c r="A44" s="6">
        <v>38</v>
      </c>
      <c r="B44" s="6" t="s">
        <v>182</v>
      </c>
      <c r="C44" s="6">
        <v>3652500496.4899998</v>
      </c>
      <c r="D44" s="6" t="s">
        <v>8</v>
      </c>
      <c r="E44" s="6">
        <v>2793131051.4400001</v>
      </c>
      <c r="F44" s="6">
        <v>6445631547.9300003</v>
      </c>
    </row>
    <row r="45" spans="1:6" ht="15">
      <c r="A45" s="6"/>
      <c r="B45" s="6" t="s">
        <v>183</v>
      </c>
      <c r="C45" s="6">
        <v>6799364458.5600004</v>
      </c>
      <c r="D45" s="6">
        <v>118953600</v>
      </c>
      <c r="E45" s="6">
        <v>2793131051.4400001</v>
      </c>
      <c r="F45" s="6">
        <v>9711449110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6"/>
  <sheetViews>
    <sheetView workbookViewId="0">
      <selection activeCell="F9" sqref="F9"/>
    </sheetView>
  </sheetViews>
  <sheetFormatPr defaultRowHeight="12.75"/>
  <cols>
    <col min="2" max="2" width="17.85546875" customWidth="1"/>
    <col min="3" max="3" width="22.5703125" customWidth="1"/>
    <col min="4" max="4" width="20.85546875" customWidth="1"/>
    <col min="5" max="5" width="24.7109375" customWidth="1"/>
    <col min="6" max="6" width="24.5703125" style="51" customWidth="1"/>
  </cols>
  <sheetData>
    <row r="1" spans="1:7" ht="15">
      <c r="A1" s="6"/>
      <c r="B1" s="6" t="s">
        <v>254</v>
      </c>
      <c r="C1" s="6"/>
      <c r="D1" s="6"/>
      <c r="E1" s="6"/>
      <c r="F1" s="49"/>
      <c r="G1" s="6"/>
    </row>
    <row r="2" spans="1:7" ht="15">
      <c r="A2" s="6"/>
      <c r="B2" s="6"/>
      <c r="C2" s="6" t="s">
        <v>255</v>
      </c>
      <c r="D2" s="6"/>
      <c r="E2" s="6"/>
      <c r="F2" s="49"/>
      <c r="G2" s="6"/>
    </row>
    <row r="3" spans="1:7" ht="15">
      <c r="A3" s="6" t="s">
        <v>198</v>
      </c>
      <c r="B3" s="6" t="s">
        <v>199</v>
      </c>
      <c r="C3" s="6" t="s">
        <v>200</v>
      </c>
      <c r="D3" s="6" t="s">
        <v>201</v>
      </c>
      <c r="E3" s="6" t="s">
        <v>202</v>
      </c>
      <c r="F3" s="49" t="s">
        <v>142</v>
      </c>
      <c r="G3" s="6"/>
    </row>
    <row r="4" spans="1:7" ht="15">
      <c r="A4" s="6"/>
      <c r="B4" s="6"/>
      <c r="C4" s="6" t="s">
        <v>203</v>
      </c>
      <c r="D4" s="6" t="s">
        <v>203</v>
      </c>
      <c r="E4" s="6" t="s">
        <v>256</v>
      </c>
      <c r="F4" s="49" t="s">
        <v>257</v>
      </c>
      <c r="G4" s="6"/>
    </row>
    <row r="5" spans="1:7" ht="15">
      <c r="A5" s="6">
        <v>1</v>
      </c>
      <c r="B5" s="6" t="s">
        <v>204</v>
      </c>
      <c r="C5" s="7">
        <v>41502309.090000004</v>
      </c>
      <c r="D5" s="7"/>
      <c r="E5" s="7" t="s">
        <v>205</v>
      </c>
      <c r="F5" s="50">
        <v>41502309.090000004</v>
      </c>
      <c r="G5" s="6"/>
    </row>
    <row r="6" spans="1:7" ht="15">
      <c r="A6" s="6">
        <v>2</v>
      </c>
      <c r="B6" s="6" t="s">
        <v>206</v>
      </c>
      <c r="C6" s="7">
        <v>42556440.810000002</v>
      </c>
      <c r="D6" s="7">
        <v>6500000</v>
      </c>
      <c r="E6" s="7" t="s">
        <v>205</v>
      </c>
      <c r="F6" s="50">
        <v>49056440.810000002</v>
      </c>
      <c r="G6" s="6"/>
    </row>
    <row r="7" spans="1:7" ht="15">
      <c r="A7" s="6">
        <v>3</v>
      </c>
      <c r="B7" s="6" t="s">
        <v>207</v>
      </c>
      <c r="C7" s="7">
        <v>52717441.229999997</v>
      </c>
      <c r="D7" s="7"/>
      <c r="E7" s="7" t="s">
        <v>205</v>
      </c>
      <c r="F7" s="50">
        <v>52717441.229999997</v>
      </c>
      <c r="G7" s="6"/>
    </row>
    <row r="8" spans="1:7" ht="15">
      <c r="A8" s="6">
        <v>4</v>
      </c>
      <c r="B8" s="6" t="s">
        <v>208</v>
      </c>
      <c r="C8" s="7">
        <v>60781525.579999998</v>
      </c>
      <c r="D8" s="7"/>
      <c r="E8" s="7" t="s">
        <v>205</v>
      </c>
      <c r="F8" s="50">
        <v>60781525.579999998</v>
      </c>
      <c r="G8" s="6"/>
    </row>
    <row r="9" spans="1:7" ht="15">
      <c r="A9" s="6">
        <v>5</v>
      </c>
      <c r="B9" s="6" t="s">
        <v>209</v>
      </c>
      <c r="C9" s="7">
        <v>85335689.099999994</v>
      </c>
      <c r="D9" s="7"/>
      <c r="E9" s="7" t="s">
        <v>205</v>
      </c>
      <c r="F9" s="50">
        <v>85335689.099999994</v>
      </c>
      <c r="G9" s="6"/>
    </row>
    <row r="10" spans="1:7" ht="15">
      <c r="A10" s="6">
        <v>6</v>
      </c>
      <c r="B10" s="6" t="s">
        <v>210</v>
      </c>
      <c r="C10" s="7">
        <v>37602856.359999999</v>
      </c>
      <c r="D10" s="7"/>
      <c r="E10" s="7" t="s">
        <v>205</v>
      </c>
      <c r="F10" s="50">
        <v>37602856.359999999</v>
      </c>
      <c r="G10" s="6"/>
    </row>
    <row r="11" spans="1:7" ht="15">
      <c r="A11" s="6">
        <v>7</v>
      </c>
      <c r="B11" s="6" t="s">
        <v>211</v>
      </c>
      <c r="C11" s="7">
        <v>35700600.770000003</v>
      </c>
      <c r="D11" s="7"/>
      <c r="E11" s="7" t="s">
        <v>205</v>
      </c>
      <c r="F11" s="50">
        <v>35700600.770000003</v>
      </c>
      <c r="G11" s="6"/>
    </row>
    <row r="12" spans="1:7" ht="15">
      <c r="A12" s="6">
        <v>8</v>
      </c>
      <c r="B12" s="6" t="s">
        <v>212</v>
      </c>
      <c r="C12" s="7">
        <v>23189858.239999998</v>
      </c>
      <c r="D12" s="7"/>
      <c r="E12" s="7" t="s">
        <v>205</v>
      </c>
      <c r="F12" s="50">
        <v>23189858.239999998</v>
      </c>
      <c r="G12" s="6"/>
    </row>
    <row r="13" spans="1:7" ht="15">
      <c r="A13" s="6">
        <v>9</v>
      </c>
      <c r="B13" s="6" t="s">
        <v>213</v>
      </c>
      <c r="C13" s="7">
        <v>116403069.67</v>
      </c>
      <c r="D13" s="7">
        <v>20000000</v>
      </c>
      <c r="E13" s="7" t="s">
        <v>205</v>
      </c>
      <c r="F13" s="50">
        <v>136403069.66999999</v>
      </c>
      <c r="G13" s="6"/>
    </row>
    <row r="14" spans="1:7" ht="15">
      <c r="A14" s="6">
        <v>10</v>
      </c>
      <c r="B14" s="6" t="s">
        <v>214</v>
      </c>
      <c r="C14" s="7">
        <v>38792421.969999999</v>
      </c>
      <c r="D14" s="7"/>
      <c r="E14" s="7" t="s">
        <v>205</v>
      </c>
      <c r="F14" s="50">
        <v>38792421.969999999</v>
      </c>
      <c r="G14" s="6"/>
    </row>
    <row r="15" spans="1:7" ht="15">
      <c r="A15" s="6">
        <v>11</v>
      </c>
      <c r="B15" s="6" t="s">
        <v>215</v>
      </c>
      <c r="C15" s="7">
        <v>47166600.060000002</v>
      </c>
      <c r="D15" s="7"/>
      <c r="E15" s="7" t="s">
        <v>205</v>
      </c>
      <c r="F15" s="50">
        <v>47166600.060000002</v>
      </c>
      <c r="G15" s="6"/>
    </row>
    <row r="16" spans="1:7" ht="15">
      <c r="A16" s="6">
        <v>12</v>
      </c>
      <c r="B16" s="6" t="s">
        <v>216</v>
      </c>
      <c r="C16" s="7">
        <v>168186197.47999999</v>
      </c>
      <c r="D16" s="7"/>
      <c r="E16" s="7" t="s">
        <v>205</v>
      </c>
      <c r="F16" s="50">
        <v>168186197.47999999</v>
      </c>
      <c r="G16" s="6"/>
    </row>
    <row r="17" spans="1:7" ht="15">
      <c r="A17" s="6">
        <v>13</v>
      </c>
      <c r="B17" s="6" t="s">
        <v>217</v>
      </c>
      <c r="C17" s="7">
        <v>54982558.299999997</v>
      </c>
      <c r="D17" s="7"/>
      <c r="E17" s="7" t="s">
        <v>205</v>
      </c>
      <c r="F17" s="50">
        <v>54982558.299999997</v>
      </c>
      <c r="G17" s="6"/>
    </row>
    <row r="18" spans="1:7" ht="15">
      <c r="A18" s="6">
        <v>14</v>
      </c>
      <c r="B18" s="6" t="s">
        <v>218</v>
      </c>
      <c r="C18" s="7">
        <v>65328840.619999997</v>
      </c>
      <c r="D18" s="7">
        <v>6500000</v>
      </c>
      <c r="E18" s="7" t="s">
        <v>205</v>
      </c>
      <c r="F18" s="50">
        <v>71828840.620000005</v>
      </c>
      <c r="G18" s="6"/>
    </row>
    <row r="19" spans="1:7" ht="15">
      <c r="A19" s="6">
        <v>15</v>
      </c>
      <c r="B19" s="6" t="s">
        <v>219</v>
      </c>
      <c r="C19" s="7">
        <v>39822769.289999999</v>
      </c>
      <c r="D19" s="7"/>
      <c r="E19" s="7" t="s">
        <v>205</v>
      </c>
      <c r="F19" s="50">
        <v>39822769.289999999</v>
      </c>
      <c r="G19" s="6"/>
    </row>
    <row r="20" spans="1:7" ht="15">
      <c r="A20" s="6">
        <v>16</v>
      </c>
      <c r="B20" s="6" t="s">
        <v>220</v>
      </c>
      <c r="C20" s="7">
        <v>59163843.119999997</v>
      </c>
      <c r="D20" s="7"/>
      <c r="E20" s="7" t="s">
        <v>205</v>
      </c>
      <c r="F20" s="50">
        <v>59163843.119999997</v>
      </c>
      <c r="G20" s="6"/>
    </row>
    <row r="21" spans="1:7" ht="15">
      <c r="A21" s="6">
        <v>17</v>
      </c>
      <c r="B21" s="6" t="s">
        <v>221</v>
      </c>
      <c r="C21" s="7">
        <v>34085704.850000001</v>
      </c>
      <c r="D21" s="7"/>
      <c r="E21" s="7" t="s">
        <v>205</v>
      </c>
      <c r="F21" s="50">
        <v>34085704.850000001</v>
      </c>
      <c r="G21" s="6"/>
    </row>
    <row r="22" spans="1:7" ht="15">
      <c r="A22" s="6">
        <v>18</v>
      </c>
      <c r="B22" s="6" t="s">
        <v>222</v>
      </c>
      <c r="C22" s="7">
        <v>226368167.93000001</v>
      </c>
      <c r="D22" s="7"/>
      <c r="E22" s="7" t="s">
        <v>205</v>
      </c>
      <c r="F22" s="50">
        <v>226368167.93000001</v>
      </c>
      <c r="G22" s="6"/>
    </row>
    <row r="23" spans="1:7" ht="15">
      <c r="A23" s="6">
        <v>19</v>
      </c>
      <c r="B23" s="6" t="s">
        <v>223</v>
      </c>
      <c r="C23" s="7">
        <v>57612298.939999998</v>
      </c>
      <c r="D23" s="7"/>
      <c r="E23" s="7" t="s">
        <v>205</v>
      </c>
      <c r="F23" s="50">
        <v>57612298.939999998</v>
      </c>
      <c r="G23" s="6"/>
    </row>
    <row r="24" spans="1:7" ht="15">
      <c r="A24" s="6">
        <v>20</v>
      </c>
      <c r="B24" s="6" t="s">
        <v>224</v>
      </c>
      <c r="C24" s="7">
        <v>72153818.010000005</v>
      </c>
      <c r="D24" s="7"/>
      <c r="E24" s="7" t="s">
        <v>205</v>
      </c>
      <c r="F24" s="50">
        <v>72153818.010000005</v>
      </c>
      <c r="G24" s="6"/>
    </row>
    <row r="25" spans="1:7" ht="15">
      <c r="A25" s="6">
        <v>21</v>
      </c>
      <c r="B25" s="6" t="s">
        <v>225</v>
      </c>
      <c r="C25" s="7">
        <v>45275904.280000001</v>
      </c>
      <c r="D25" s="7"/>
      <c r="E25" s="7" t="s">
        <v>205</v>
      </c>
      <c r="F25" s="50">
        <v>45275904.280000001</v>
      </c>
      <c r="G25" s="6"/>
    </row>
    <row r="26" spans="1:7" ht="15">
      <c r="A26" s="6">
        <v>22</v>
      </c>
      <c r="B26" s="6" t="s">
        <v>226</v>
      </c>
      <c r="C26" s="7">
        <v>33632106.659999996</v>
      </c>
      <c r="D26" s="7"/>
      <c r="E26" s="7" t="s">
        <v>205</v>
      </c>
      <c r="F26" s="50">
        <v>33632106.659999996</v>
      </c>
      <c r="G26" s="6"/>
    </row>
    <row r="27" spans="1:7" ht="15">
      <c r="A27" s="6">
        <v>23</v>
      </c>
      <c r="B27" s="6" t="s">
        <v>227</v>
      </c>
      <c r="C27" s="7">
        <v>51032662.689999998</v>
      </c>
      <c r="D27" s="7"/>
      <c r="E27" s="7" t="s">
        <v>205</v>
      </c>
      <c r="F27" s="50">
        <v>51032662.689999998</v>
      </c>
      <c r="G27" s="6"/>
    </row>
    <row r="28" spans="1:7" ht="15">
      <c r="A28" s="6">
        <v>24</v>
      </c>
      <c r="B28" s="6" t="s">
        <v>228</v>
      </c>
      <c r="C28" s="7">
        <v>1101400597.6500001</v>
      </c>
      <c r="D28" s="7">
        <v>106500000</v>
      </c>
      <c r="E28" s="7" t="s">
        <v>205</v>
      </c>
      <c r="F28" s="50">
        <v>1207900597.6500001</v>
      </c>
      <c r="G28" s="6"/>
    </row>
    <row r="29" spans="1:7" ht="15">
      <c r="A29" s="6">
        <v>25</v>
      </c>
      <c r="B29" s="6" t="s">
        <v>229</v>
      </c>
      <c r="C29" s="7">
        <v>53066146.920000002</v>
      </c>
      <c r="D29" s="7"/>
      <c r="E29" s="7" t="s">
        <v>205</v>
      </c>
      <c r="F29" s="50">
        <v>53066146.920000002</v>
      </c>
      <c r="G29" s="6"/>
    </row>
    <row r="30" spans="1:7" ht="15">
      <c r="A30" s="6">
        <v>26</v>
      </c>
      <c r="B30" s="6" t="s">
        <v>230</v>
      </c>
      <c r="C30" s="7">
        <v>38280717.630000003</v>
      </c>
      <c r="D30" s="7">
        <v>6500000</v>
      </c>
      <c r="E30" s="7" t="s">
        <v>205</v>
      </c>
      <c r="F30" s="50">
        <v>44780717.630000003</v>
      </c>
      <c r="G30" s="6"/>
    </row>
    <row r="31" spans="1:7" ht="15">
      <c r="A31" s="6">
        <v>27</v>
      </c>
      <c r="B31" s="6" t="s">
        <v>231</v>
      </c>
      <c r="C31" s="7">
        <v>103331349.94</v>
      </c>
      <c r="D31" s="7"/>
      <c r="E31" s="7" t="s">
        <v>205</v>
      </c>
      <c r="F31" s="50">
        <v>103331349.94</v>
      </c>
      <c r="G31" s="6"/>
    </row>
    <row r="32" spans="1:7" ht="15">
      <c r="A32" s="6">
        <v>28</v>
      </c>
      <c r="B32" s="6" t="s">
        <v>232</v>
      </c>
      <c r="C32" s="7">
        <v>52089561.210000001</v>
      </c>
      <c r="D32" s="7"/>
      <c r="E32" s="7" t="s">
        <v>205</v>
      </c>
      <c r="F32" s="50">
        <v>52089561.210000001</v>
      </c>
      <c r="G32" s="6"/>
    </row>
    <row r="33" spans="1:7" ht="15">
      <c r="A33" s="6">
        <v>29</v>
      </c>
      <c r="B33" s="6" t="s">
        <v>233</v>
      </c>
      <c r="C33" s="7">
        <v>69946131.150000006</v>
      </c>
      <c r="D33" s="7">
        <v>6950000</v>
      </c>
      <c r="E33" s="7" t="s">
        <v>205</v>
      </c>
      <c r="F33" s="50">
        <v>76896131.150000006</v>
      </c>
      <c r="G33" s="6"/>
    </row>
    <row r="34" spans="1:7" ht="15">
      <c r="A34" s="6">
        <v>30</v>
      </c>
      <c r="B34" s="6" t="s">
        <v>234</v>
      </c>
      <c r="C34" s="7">
        <v>66754604.539999999</v>
      </c>
      <c r="D34" s="7"/>
      <c r="E34" s="7" t="s">
        <v>205</v>
      </c>
      <c r="F34" s="50">
        <v>66754604.539999999</v>
      </c>
      <c r="G34" s="6"/>
    </row>
    <row r="35" spans="1:7" ht="15">
      <c r="A35" s="6">
        <v>31</v>
      </c>
      <c r="B35" s="6" t="s">
        <v>235</v>
      </c>
      <c r="C35" s="7">
        <v>30474421.989999998</v>
      </c>
      <c r="D35" s="7"/>
      <c r="E35" s="7" t="s">
        <v>205</v>
      </c>
      <c r="F35" s="50">
        <v>30474421.989999998</v>
      </c>
      <c r="G35" s="6"/>
    </row>
    <row r="36" spans="1:7" ht="15">
      <c r="A36" s="6">
        <v>32</v>
      </c>
      <c r="B36" s="6" t="s">
        <v>236</v>
      </c>
      <c r="C36" s="7">
        <v>46922403.740000002</v>
      </c>
      <c r="D36" s="7"/>
      <c r="E36" s="7" t="s">
        <v>205</v>
      </c>
      <c r="F36" s="50">
        <v>46922403.740000002</v>
      </c>
      <c r="G36" s="6"/>
    </row>
    <row r="37" spans="1:7" ht="15">
      <c r="A37" s="6">
        <v>33</v>
      </c>
      <c r="B37" s="6" t="s">
        <v>237</v>
      </c>
      <c r="C37" s="7">
        <v>41946527.109999999</v>
      </c>
      <c r="D37" s="7"/>
      <c r="E37" s="7" t="s">
        <v>205</v>
      </c>
      <c r="F37" s="50">
        <v>41946527.109999999</v>
      </c>
      <c r="G37" s="6"/>
    </row>
    <row r="38" spans="1:7" ht="15">
      <c r="A38" s="6">
        <v>34</v>
      </c>
      <c r="B38" s="6" t="s">
        <v>238</v>
      </c>
      <c r="C38" s="7">
        <v>22934478.170000002</v>
      </c>
      <c r="D38" s="7"/>
      <c r="E38" s="7" t="s">
        <v>205</v>
      </c>
      <c r="F38" s="50">
        <v>22934478.170000002</v>
      </c>
      <c r="G38" s="6"/>
    </row>
    <row r="39" spans="1:7" ht="15">
      <c r="A39" s="6">
        <v>35</v>
      </c>
      <c r="B39" s="6" t="s">
        <v>239</v>
      </c>
      <c r="C39" s="7">
        <v>30456120.370000001</v>
      </c>
      <c r="D39" s="7"/>
      <c r="E39" s="7" t="s">
        <v>205</v>
      </c>
      <c r="F39" s="50">
        <v>30456120.370000001</v>
      </c>
      <c r="G39" s="6"/>
    </row>
    <row r="40" spans="1:7" ht="15">
      <c r="A40" s="6">
        <v>36</v>
      </c>
      <c r="B40" s="6" t="s">
        <v>240</v>
      </c>
      <c r="C40" s="7">
        <v>34919653.149999999</v>
      </c>
      <c r="D40" s="7"/>
      <c r="E40" s="7" t="s">
        <v>205</v>
      </c>
      <c r="F40" s="50">
        <v>34919653.149999999</v>
      </c>
      <c r="G40" s="6"/>
    </row>
    <row r="41" spans="1:7" ht="15">
      <c r="A41" s="6">
        <v>37</v>
      </c>
      <c r="B41" s="6" t="s">
        <v>241</v>
      </c>
      <c r="C41" s="7">
        <v>35044755.920000002</v>
      </c>
      <c r="D41" s="7"/>
      <c r="E41" s="7" t="s">
        <v>205</v>
      </c>
      <c r="F41" s="50">
        <v>35044755.920000002</v>
      </c>
      <c r="G41" s="6"/>
    </row>
    <row r="42" spans="1:7" ht="15">
      <c r="A42" s="6"/>
      <c r="B42" s="6" t="s">
        <v>242</v>
      </c>
      <c r="C42" s="7">
        <v>3216961154.54</v>
      </c>
      <c r="D42" s="7">
        <v>152950000</v>
      </c>
      <c r="E42" s="7" t="s">
        <v>243</v>
      </c>
      <c r="F42" s="50">
        <v>3369911154.54</v>
      </c>
      <c r="G42" s="6"/>
    </row>
    <row r="43" spans="1:7" ht="15">
      <c r="A43" s="6">
        <v>38</v>
      </c>
      <c r="B43" s="6" t="s">
        <v>244</v>
      </c>
      <c r="C43" s="7">
        <v>4343471023.8800001</v>
      </c>
      <c r="D43" s="7">
        <v>5000000</v>
      </c>
      <c r="E43" s="7">
        <v>3000049316.3800001</v>
      </c>
      <c r="F43" s="50">
        <v>7348520340.2600002</v>
      </c>
      <c r="G43" s="6"/>
    </row>
    <row r="44" spans="1:7" ht="15">
      <c r="A44" s="6"/>
      <c r="B44" s="6" t="s">
        <v>245</v>
      </c>
      <c r="C44" s="7">
        <v>7560432178.4200001</v>
      </c>
      <c r="D44" s="7">
        <v>157950000</v>
      </c>
      <c r="E44" s="7">
        <v>3000049316.3800001</v>
      </c>
      <c r="F44" s="50">
        <v>10718431494.799999</v>
      </c>
      <c r="G44" s="6"/>
    </row>
    <row r="45" spans="1:7" ht="15">
      <c r="A45" s="6"/>
      <c r="B45" s="6"/>
      <c r="C45" s="6"/>
      <c r="D45" s="6"/>
      <c r="E45" s="6"/>
      <c r="F45" s="49"/>
      <c r="G45" s="6"/>
    </row>
    <row r="46" spans="1:7" ht="15">
      <c r="A46" s="6"/>
      <c r="B46" s="6"/>
      <c r="C46" s="6"/>
      <c r="D46" s="6"/>
      <c r="E46" s="6"/>
      <c r="F46" s="49"/>
      <c r="G46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94"/>
  <sheetViews>
    <sheetView topLeftCell="A22" workbookViewId="0">
      <selection activeCell="H41" sqref="H41"/>
    </sheetView>
  </sheetViews>
  <sheetFormatPr defaultColWidth="14.42578125" defaultRowHeight="15"/>
  <cols>
    <col min="1" max="1" width="9.7109375" style="2" customWidth="1"/>
    <col min="2" max="2" width="28.140625" style="2" customWidth="1"/>
    <col min="3" max="3" width="21.85546875" style="2" customWidth="1"/>
    <col min="4" max="4" width="18.85546875" style="2" customWidth="1"/>
    <col min="5" max="5" width="20.7109375" style="2" customWidth="1"/>
    <col min="6" max="6" width="18.85546875" style="2" bestFit="1" customWidth="1"/>
    <col min="7" max="7" width="26.85546875" style="2" customWidth="1"/>
    <col min="8" max="8" width="32.85546875" style="2" customWidth="1"/>
    <col min="9" max="21" width="8" style="2" customWidth="1"/>
    <col min="22" max="16384" width="14.42578125" style="2"/>
  </cols>
  <sheetData>
    <row r="1" spans="1:8" ht="15" customHeight="1">
      <c r="A1" s="176" t="s">
        <v>135</v>
      </c>
      <c r="B1" s="177"/>
      <c r="C1" s="177"/>
      <c r="D1" s="177"/>
      <c r="E1" s="177"/>
      <c r="F1" s="180"/>
    </row>
    <row r="2" spans="1:8" ht="30" customHeight="1">
      <c r="A2" s="3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4" t="s">
        <v>5</v>
      </c>
      <c r="G2" s="13" t="s">
        <v>128</v>
      </c>
      <c r="H2" s="13" t="s">
        <v>129</v>
      </c>
    </row>
    <row r="3" spans="1:8">
      <c r="A3" s="5" t="s">
        <v>6</v>
      </c>
      <c r="B3" s="6" t="s">
        <v>7</v>
      </c>
      <c r="C3" s="7">
        <v>41290438.920000002</v>
      </c>
      <c r="D3" s="7" t="s">
        <v>8</v>
      </c>
      <c r="E3" s="7" t="s">
        <v>8</v>
      </c>
      <c r="F3" s="7">
        <v>41290438.920000002</v>
      </c>
      <c r="G3" s="20">
        <f>F3/F$40*100</f>
        <v>1.1573670773923466</v>
      </c>
      <c r="H3" s="20">
        <f>F3/F$42*100</f>
        <v>0.36199752451084632</v>
      </c>
    </row>
    <row r="4" spans="1:8" ht="15" customHeight="1">
      <c r="A4" s="5" t="s">
        <v>9</v>
      </c>
      <c r="B4" s="6" t="s">
        <v>10</v>
      </c>
      <c r="C4" s="7">
        <v>77231530.909999996</v>
      </c>
      <c r="D4" s="7">
        <v>6500000</v>
      </c>
      <c r="E4" s="7" t="s">
        <v>8</v>
      </c>
      <c r="F4" s="7">
        <v>83731530.909999996</v>
      </c>
      <c r="G4" s="20">
        <f t="shared" ref="G4:G39" si="0">F4/F$40*100</f>
        <v>2.3469868509427223</v>
      </c>
      <c r="H4" s="20">
        <f t="shared" ref="H4:H42" si="1">F4/F$42*100</f>
        <v>0.73408294282485209</v>
      </c>
    </row>
    <row r="5" spans="1:8" ht="15" customHeight="1">
      <c r="A5" s="5" t="s">
        <v>11</v>
      </c>
      <c r="B5" s="6" t="s">
        <v>12</v>
      </c>
      <c r="C5" s="7">
        <v>50555649.25</v>
      </c>
      <c r="D5" s="7" t="s">
        <v>8</v>
      </c>
      <c r="E5" s="7" t="s">
        <v>8</v>
      </c>
      <c r="F5" s="7">
        <v>50555649.25</v>
      </c>
      <c r="G5" s="20">
        <f t="shared" si="0"/>
        <v>1.417070042086757</v>
      </c>
      <c r="H5" s="20">
        <f t="shared" si="1"/>
        <v>0.44322657635092594</v>
      </c>
    </row>
    <row r="6" spans="1:8" ht="15" customHeight="1">
      <c r="A6" s="5" t="s">
        <v>13</v>
      </c>
      <c r="B6" s="6" t="s">
        <v>14</v>
      </c>
      <c r="C6" s="7">
        <v>62883387.469999999</v>
      </c>
      <c r="D6" s="7" t="s">
        <v>8</v>
      </c>
      <c r="E6" s="7" t="s">
        <v>8</v>
      </c>
      <c r="F6" s="7">
        <v>62883387.469999999</v>
      </c>
      <c r="G6" s="20">
        <f t="shared" si="0"/>
        <v>1.7626153723793936</v>
      </c>
      <c r="H6" s="20">
        <f t="shared" si="1"/>
        <v>0.55130512516713082</v>
      </c>
    </row>
    <row r="7" spans="1:8">
      <c r="A7" s="5" t="s">
        <v>15</v>
      </c>
      <c r="B7" s="6" t="s">
        <v>16</v>
      </c>
      <c r="C7" s="7">
        <v>97174751.480000004</v>
      </c>
      <c r="D7" s="7" t="s">
        <v>8</v>
      </c>
      <c r="E7" s="7" t="s">
        <v>8</v>
      </c>
      <c r="F7" s="7">
        <v>97174751.480000004</v>
      </c>
      <c r="G7" s="20">
        <f t="shared" si="0"/>
        <v>2.7237990454555141</v>
      </c>
      <c r="H7" s="20">
        <f t="shared" si="1"/>
        <v>0.85194104012485761</v>
      </c>
    </row>
    <row r="8" spans="1:8">
      <c r="A8" s="5" t="s">
        <v>17</v>
      </c>
      <c r="B8" s="6" t="s">
        <v>18</v>
      </c>
      <c r="C8" s="7">
        <v>39252787.659999996</v>
      </c>
      <c r="D8" s="7" t="s">
        <v>8</v>
      </c>
      <c r="E8" s="7" t="s">
        <v>8</v>
      </c>
      <c r="F8" s="7">
        <v>39252787.659999996</v>
      </c>
      <c r="G8" s="20">
        <f t="shared" si="0"/>
        <v>1.1002519062966782</v>
      </c>
      <c r="H8" s="20">
        <f t="shared" si="1"/>
        <v>0.34413322635297122</v>
      </c>
    </row>
    <row r="9" spans="1:8">
      <c r="A9" s="5" t="s">
        <v>19</v>
      </c>
      <c r="B9" s="6" t="s">
        <v>20</v>
      </c>
      <c r="C9" s="7">
        <v>34683473.859999999</v>
      </c>
      <c r="D9" s="7" t="s">
        <v>8</v>
      </c>
      <c r="E9" s="7" t="s">
        <v>8</v>
      </c>
      <c r="F9" s="7">
        <v>34683473.859999999</v>
      </c>
      <c r="G9" s="20">
        <f t="shared" si="0"/>
        <v>0.9721744748932315</v>
      </c>
      <c r="H9" s="20">
        <f t="shared" si="1"/>
        <v>0.3040735823390624</v>
      </c>
    </row>
    <row r="10" spans="1:8">
      <c r="A10" s="5" t="s">
        <v>21</v>
      </c>
      <c r="B10" s="6" t="s">
        <v>22</v>
      </c>
      <c r="C10" s="7">
        <v>22068385.039999999</v>
      </c>
      <c r="D10" s="7" t="s">
        <v>8</v>
      </c>
      <c r="E10" s="7" t="s">
        <v>8</v>
      </c>
      <c r="F10" s="7">
        <v>22068385.039999999</v>
      </c>
      <c r="G10" s="20">
        <f t="shared" si="0"/>
        <v>0.61857473460138701</v>
      </c>
      <c r="H10" s="20">
        <f t="shared" si="1"/>
        <v>0.19347580126019628</v>
      </c>
    </row>
    <row r="11" spans="1:8" ht="15" customHeight="1">
      <c r="A11" s="5" t="s">
        <v>23</v>
      </c>
      <c r="B11" s="6" t="s">
        <v>24</v>
      </c>
      <c r="C11" s="7">
        <v>84995639.010000005</v>
      </c>
      <c r="D11" s="7">
        <v>30000000</v>
      </c>
      <c r="E11" s="7" t="s">
        <v>8</v>
      </c>
      <c r="F11" s="7">
        <v>114995639.01000001</v>
      </c>
      <c r="G11" s="20">
        <f t="shared" si="0"/>
        <v>3.2233168286666647</v>
      </c>
      <c r="H11" s="20">
        <f t="shared" si="1"/>
        <v>1.0081785938826466</v>
      </c>
    </row>
    <row r="12" spans="1:8">
      <c r="A12" s="5" t="s">
        <v>25</v>
      </c>
      <c r="B12" s="6" t="s">
        <v>26</v>
      </c>
      <c r="C12" s="7">
        <v>42318066.030000001</v>
      </c>
      <c r="D12" s="7" t="s">
        <v>8</v>
      </c>
      <c r="E12" s="7" t="s">
        <v>8</v>
      </c>
      <c r="F12" s="7">
        <v>42318066.030000001</v>
      </c>
      <c r="G12" s="20">
        <f t="shared" si="0"/>
        <v>1.1861713675878125</v>
      </c>
      <c r="H12" s="20">
        <f t="shared" si="1"/>
        <v>0.3710068370701286</v>
      </c>
    </row>
    <row r="13" spans="1:8">
      <c r="A13" s="5" t="s">
        <v>27</v>
      </c>
      <c r="B13" s="6" t="s">
        <v>28</v>
      </c>
      <c r="C13" s="7">
        <v>46383284.020000003</v>
      </c>
      <c r="D13" s="7" t="s">
        <v>8</v>
      </c>
      <c r="E13" s="7" t="s">
        <v>8</v>
      </c>
      <c r="F13" s="7">
        <v>46383284.020000003</v>
      </c>
      <c r="G13" s="20">
        <f t="shared" si="0"/>
        <v>1.3001190413619979</v>
      </c>
      <c r="H13" s="20">
        <f t="shared" si="1"/>
        <v>0.40664702127422908</v>
      </c>
    </row>
    <row r="14" spans="1:8">
      <c r="A14" s="5" t="s">
        <v>29</v>
      </c>
      <c r="B14" s="6" t="s">
        <v>30</v>
      </c>
      <c r="C14" s="7">
        <v>183641998.74000001</v>
      </c>
      <c r="D14" s="7" t="s">
        <v>8</v>
      </c>
      <c r="E14" s="7" t="s">
        <v>8</v>
      </c>
      <c r="F14" s="7">
        <v>183641998.74000001</v>
      </c>
      <c r="G14" s="20">
        <f t="shared" si="0"/>
        <v>5.1474677656006564</v>
      </c>
      <c r="H14" s="20">
        <f t="shared" si="1"/>
        <v>1.6100082895438486</v>
      </c>
    </row>
    <row r="15" spans="1:8">
      <c r="A15" s="5" t="s">
        <v>31</v>
      </c>
      <c r="B15" s="6" t="s">
        <v>32</v>
      </c>
      <c r="C15" s="7">
        <v>56877230.799999997</v>
      </c>
      <c r="D15" s="7" t="s">
        <v>8</v>
      </c>
      <c r="E15" s="7" t="s">
        <v>8</v>
      </c>
      <c r="F15" s="7">
        <v>56877230.799999997</v>
      </c>
      <c r="G15" s="20">
        <f t="shared" si="0"/>
        <v>1.59426337193235</v>
      </c>
      <c r="H15" s="20">
        <f t="shared" si="1"/>
        <v>0.49864853194038322</v>
      </c>
    </row>
    <row r="16" spans="1:8">
      <c r="A16" s="5" t="s">
        <v>33</v>
      </c>
      <c r="B16" s="6" t="s">
        <v>34</v>
      </c>
      <c r="C16" s="7">
        <v>67088934.020000003</v>
      </c>
      <c r="D16" s="7">
        <v>6500000</v>
      </c>
      <c r="E16" s="7" t="s">
        <v>8</v>
      </c>
      <c r="F16" s="7">
        <v>73588934.019999996</v>
      </c>
      <c r="G16" s="20">
        <f t="shared" si="0"/>
        <v>2.0626908243857831</v>
      </c>
      <c r="H16" s="20">
        <f t="shared" si="1"/>
        <v>0.6451617527787713</v>
      </c>
    </row>
    <row r="17" spans="1:8">
      <c r="A17" s="5" t="s">
        <v>35</v>
      </c>
      <c r="B17" s="6" t="s">
        <v>36</v>
      </c>
      <c r="C17" s="7">
        <v>37841651.380000003</v>
      </c>
      <c r="D17" s="7" t="s">
        <v>8</v>
      </c>
      <c r="E17" s="7" t="s">
        <v>8</v>
      </c>
      <c r="F17" s="7">
        <v>37841651.380000003</v>
      </c>
      <c r="G17" s="20">
        <f t="shared" si="0"/>
        <v>1.0606978905268236</v>
      </c>
      <c r="H17" s="20">
        <f t="shared" si="1"/>
        <v>0.33176164945844688</v>
      </c>
    </row>
    <row r="18" spans="1:8">
      <c r="A18" s="5" t="s">
        <v>37</v>
      </c>
      <c r="B18" s="6" t="s">
        <v>38</v>
      </c>
      <c r="C18" s="7">
        <v>60217190.979999997</v>
      </c>
      <c r="D18" s="7" t="s">
        <v>8</v>
      </c>
      <c r="E18" s="7" t="s">
        <v>8</v>
      </c>
      <c r="F18" s="7">
        <v>60217190.979999997</v>
      </c>
      <c r="G18" s="20">
        <f t="shared" si="0"/>
        <v>1.6878821382434306</v>
      </c>
      <c r="H18" s="20">
        <f t="shared" si="1"/>
        <v>0.52793030633535487</v>
      </c>
    </row>
    <row r="19" spans="1:8">
      <c r="A19" s="5" t="s">
        <v>39</v>
      </c>
      <c r="B19" s="6" t="s">
        <v>40</v>
      </c>
      <c r="C19" s="7">
        <v>32415951.199999999</v>
      </c>
      <c r="D19" s="7" t="s">
        <v>8</v>
      </c>
      <c r="E19" s="7" t="s">
        <v>8</v>
      </c>
      <c r="F19" s="7">
        <v>32415951.199999999</v>
      </c>
      <c r="G19" s="20">
        <f t="shared" si="0"/>
        <v>0.9086160303097337</v>
      </c>
      <c r="H19" s="20">
        <f t="shared" si="1"/>
        <v>0.28419397797635221</v>
      </c>
    </row>
    <row r="20" spans="1:8">
      <c r="A20" s="5" t="s">
        <v>41</v>
      </c>
      <c r="B20" s="6" t="s">
        <v>42</v>
      </c>
      <c r="C20" s="7">
        <v>222882926.46000001</v>
      </c>
      <c r="D20" s="7" t="s">
        <v>8</v>
      </c>
      <c r="E20" s="7" t="s">
        <v>8</v>
      </c>
      <c r="F20" s="7">
        <v>222882926.46000001</v>
      </c>
      <c r="G20" s="20">
        <f t="shared" si="0"/>
        <v>6.2473872389066747</v>
      </c>
      <c r="H20" s="20">
        <f t="shared" si="1"/>
        <v>1.9540375385831092</v>
      </c>
    </row>
    <row r="21" spans="1:8">
      <c r="A21" s="5" t="s">
        <v>43</v>
      </c>
      <c r="B21" s="6" t="s">
        <v>44</v>
      </c>
      <c r="C21" s="7">
        <v>58247338.909999996</v>
      </c>
      <c r="D21" s="7" t="s">
        <v>8</v>
      </c>
      <c r="E21" s="7" t="s">
        <v>8</v>
      </c>
      <c r="F21" s="7">
        <v>58247338.909999996</v>
      </c>
      <c r="G21" s="20">
        <f t="shared" si="0"/>
        <v>1.6326673719977061</v>
      </c>
      <c r="H21" s="20">
        <f t="shared" si="1"/>
        <v>0.51066041064899137</v>
      </c>
    </row>
    <row r="22" spans="1:8">
      <c r="A22" s="5" t="s">
        <v>45</v>
      </c>
      <c r="B22" s="6" t="s">
        <v>46</v>
      </c>
      <c r="C22" s="7">
        <v>68060334.709999993</v>
      </c>
      <c r="D22" s="7" t="s">
        <v>8</v>
      </c>
      <c r="E22" s="7" t="s">
        <v>8</v>
      </c>
      <c r="F22" s="7">
        <v>68060334.709999993</v>
      </c>
      <c r="G22" s="20">
        <f t="shared" si="0"/>
        <v>1.907724711337546</v>
      </c>
      <c r="H22" s="20">
        <f t="shared" si="1"/>
        <v>0.59669195404134556</v>
      </c>
    </row>
    <row r="23" spans="1:8">
      <c r="A23" s="5" t="s">
        <v>47</v>
      </c>
      <c r="B23" s="6" t="s">
        <v>48</v>
      </c>
      <c r="C23" s="7">
        <v>46101478.450000003</v>
      </c>
      <c r="D23" s="7" t="s">
        <v>8</v>
      </c>
      <c r="E23" s="7" t="s">
        <v>8</v>
      </c>
      <c r="F23" s="7">
        <v>46101478.450000003</v>
      </c>
      <c r="G23" s="20">
        <f t="shared" si="0"/>
        <v>1.2922200580265168</v>
      </c>
      <c r="H23" s="20">
        <f t="shared" si="1"/>
        <v>0.40417640285985434</v>
      </c>
    </row>
    <row r="24" spans="1:8">
      <c r="A24" s="5" t="s">
        <v>49</v>
      </c>
      <c r="B24" s="6" t="s">
        <v>50</v>
      </c>
      <c r="C24" s="7">
        <v>31947420.16</v>
      </c>
      <c r="D24" s="7" t="s">
        <v>8</v>
      </c>
      <c r="E24" s="7" t="s">
        <v>8</v>
      </c>
      <c r="F24" s="7">
        <v>31947420.16</v>
      </c>
      <c r="G24" s="20">
        <f t="shared" si="0"/>
        <v>0.89548314980238353</v>
      </c>
      <c r="H24" s="20">
        <f t="shared" si="1"/>
        <v>0.28008631816277879</v>
      </c>
    </row>
    <row r="25" spans="1:8">
      <c r="A25" s="5" t="s">
        <v>51</v>
      </c>
      <c r="B25" s="6" t="s">
        <v>52</v>
      </c>
      <c r="C25" s="7">
        <v>48975899.490000002</v>
      </c>
      <c r="D25" s="7" t="s">
        <v>8</v>
      </c>
      <c r="E25" s="7" t="s">
        <v>8</v>
      </c>
      <c r="F25" s="7">
        <v>48975899.490000002</v>
      </c>
      <c r="G25" s="20">
        <f t="shared" si="0"/>
        <v>1.3727898065028032</v>
      </c>
      <c r="H25" s="20">
        <f t="shared" si="1"/>
        <v>0.42937674773625345</v>
      </c>
    </row>
    <row r="26" spans="1:8">
      <c r="A26" s="5" t="s">
        <v>53</v>
      </c>
      <c r="B26" s="6" t="s">
        <v>54</v>
      </c>
      <c r="C26" s="7">
        <v>1254150731.0899999</v>
      </c>
      <c r="D26" s="7">
        <v>126500000</v>
      </c>
      <c r="E26" s="7" t="s">
        <v>8</v>
      </c>
      <c r="F26" s="7">
        <v>1380650731.0899999</v>
      </c>
      <c r="G26" s="20">
        <f t="shared" si="0"/>
        <v>38.699508732207967</v>
      </c>
      <c r="H26" s="20">
        <f t="shared" si="1"/>
        <v>12.104306951955989</v>
      </c>
    </row>
    <row r="27" spans="1:8" ht="15" customHeight="1">
      <c r="A27" s="5" t="s">
        <v>55</v>
      </c>
      <c r="B27" s="6" t="s">
        <v>56</v>
      </c>
      <c r="C27" s="7">
        <v>56021853.270000003</v>
      </c>
      <c r="D27" s="7" t="s">
        <v>8</v>
      </c>
      <c r="E27" s="7" t="s">
        <v>8</v>
      </c>
      <c r="F27" s="7">
        <v>56021853.270000003</v>
      </c>
      <c r="G27" s="20">
        <f t="shared" si="0"/>
        <v>1.570287221088295</v>
      </c>
      <c r="H27" s="20">
        <f t="shared" si="1"/>
        <v>0.49114934916390229</v>
      </c>
    </row>
    <row r="28" spans="1:8">
      <c r="A28" s="5" t="s">
        <v>57</v>
      </c>
      <c r="B28" s="6" t="s">
        <v>58</v>
      </c>
      <c r="C28" s="7">
        <v>38849530.399999999</v>
      </c>
      <c r="D28" s="7">
        <v>6500000</v>
      </c>
      <c r="E28" s="7" t="s">
        <v>8</v>
      </c>
      <c r="F28" s="7">
        <v>45349530.399999999</v>
      </c>
      <c r="G28" s="20">
        <f t="shared" si="0"/>
        <v>1.2711430256736871</v>
      </c>
      <c r="H28" s="20">
        <f t="shared" si="1"/>
        <v>0.39758399697169822</v>
      </c>
    </row>
    <row r="29" spans="1:8">
      <c r="A29" s="5" t="s">
        <v>59</v>
      </c>
      <c r="B29" s="6" t="s">
        <v>60</v>
      </c>
      <c r="C29" s="7">
        <v>98416368.769999996</v>
      </c>
      <c r="D29" s="7">
        <v>5000000</v>
      </c>
      <c r="E29" s="7" t="s">
        <v>8</v>
      </c>
      <c r="F29" s="7">
        <v>103416368.77</v>
      </c>
      <c r="G29" s="20">
        <f t="shared" si="0"/>
        <v>2.8987509846956123</v>
      </c>
      <c r="H29" s="20">
        <f t="shared" si="1"/>
        <v>0.90666194082300133</v>
      </c>
    </row>
    <row r="30" spans="1:8">
      <c r="A30" s="5" t="s">
        <v>61</v>
      </c>
      <c r="B30" s="6" t="s">
        <v>62</v>
      </c>
      <c r="C30" s="7">
        <v>49527401.219999999</v>
      </c>
      <c r="D30" s="7" t="s">
        <v>8</v>
      </c>
      <c r="E30" s="7" t="s">
        <v>8</v>
      </c>
      <c r="F30" s="7">
        <v>49527401.219999999</v>
      </c>
      <c r="G30" s="20">
        <f t="shared" si="0"/>
        <v>1.3882483475627228</v>
      </c>
      <c r="H30" s="20">
        <f t="shared" si="1"/>
        <v>0.43421182012214532</v>
      </c>
    </row>
    <row r="31" spans="1:8">
      <c r="A31" s="5" t="s">
        <v>63</v>
      </c>
      <c r="B31" s="6" t="s">
        <v>64</v>
      </c>
      <c r="C31" s="7">
        <v>58287856.789999999</v>
      </c>
      <c r="D31" s="7">
        <v>12245989</v>
      </c>
      <c r="E31" s="7" t="s">
        <v>8</v>
      </c>
      <c r="F31" s="7">
        <v>70533845.790000007</v>
      </c>
      <c r="G31" s="20">
        <f t="shared" si="0"/>
        <v>1.9770569917500596</v>
      </c>
      <c r="H31" s="20">
        <f t="shared" si="1"/>
        <v>0.61837748006699522</v>
      </c>
    </row>
    <row r="32" spans="1:8">
      <c r="A32" s="5" t="s">
        <v>65</v>
      </c>
      <c r="B32" s="6" t="s">
        <v>66</v>
      </c>
      <c r="C32" s="7">
        <v>71913437.739999995</v>
      </c>
      <c r="D32" s="7" t="s">
        <v>8</v>
      </c>
      <c r="E32" s="7" t="s">
        <v>8</v>
      </c>
      <c r="F32" s="7">
        <v>71913437.739999995</v>
      </c>
      <c r="G32" s="20">
        <f t="shared" si="0"/>
        <v>2.0157268229489742</v>
      </c>
      <c r="H32" s="20">
        <f t="shared" si="1"/>
        <v>0.63047250457624504</v>
      </c>
    </row>
    <row r="33" spans="1:8">
      <c r="A33" s="5" t="s">
        <v>67</v>
      </c>
      <c r="B33" s="6" t="s">
        <v>68</v>
      </c>
      <c r="C33" s="7">
        <v>29139067.379999999</v>
      </c>
      <c r="D33" s="7" t="s">
        <v>8</v>
      </c>
      <c r="E33" s="7" t="s">
        <v>8</v>
      </c>
      <c r="F33" s="7">
        <v>29139067.379999999</v>
      </c>
      <c r="G33" s="20">
        <f t="shared" si="0"/>
        <v>0.81676528837270246</v>
      </c>
      <c r="H33" s="20">
        <f t="shared" si="1"/>
        <v>0.25546520051656429</v>
      </c>
    </row>
    <row r="34" spans="1:8">
      <c r="A34" s="5" t="s">
        <v>69</v>
      </c>
      <c r="B34" s="6" t="s">
        <v>70</v>
      </c>
      <c r="C34" s="7">
        <v>48256593.969999999</v>
      </c>
      <c r="D34" s="7" t="s">
        <v>8</v>
      </c>
      <c r="E34" s="7" t="s">
        <v>8</v>
      </c>
      <c r="F34" s="7">
        <v>48256593.969999999</v>
      </c>
      <c r="G34" s="20">
        <f t="shared" si="0"/>
        <v>1.3526277411625063</v>
      </c>
      <c r="H34" s="20">
        <f t="shared" si="1"/>
        <v>0.42307052226571562</v>
      </c>
    </row>
    <row r="35" spans="1:8">
      <c r="A35" s="5" t="s">
        <v>71</v>
      </c>
      <c r="B35" s="6" t="s">
        <v>72</v>
      </c>
      <c r="C35" s="7">
        <v>39785679.950000003</v>
      </c>
      <c r="D35" s="7" t="s">
        <v>8</v>
      </c>
      <c r="E35" s="7" t="s">
        <v>8</v>
      </c>
      <c r="F35" s="7">
        <v>39785679.950000003</v>
      </c>
      <c r="G35" s="20">
        <f t="shared" si="0"/>
        <v>1.1151888265226217</v>
      </c>
      <c r="H35" s="20">
        <f t="shared" si="1"/>
        <v>0.34880514786450256</v>
      </c>
    </row>
    <row r="36" spans="1:8">
      <c r="A36" s="5" t="s">
        <v>73</v>
      </c>
      <c r="B36" s="6" t="s">
        <v>74</v>
      </c>
      <c r="C36" s="7">
        <v>21926982.52</v>
      </c>
      <c r="D36" s="7" t="s">
        <v>8</v>
      </c>
      <c r="E36" s="7" t="s">
        <v>8</v>
      </c>
      <c r="F36" s="7">
        <v>21926982.52</v>
      </c>
      <c r="G36" s="20">
        <f t="shared" si="0"/>
        <v>0.61461123540910689</v>
      </c>
      <c r="H36" s="20">
        <f t="shared" si="1"/>
        <v>0.19223611082486886</v>
      </c>
    </row>
    <row r="37" spans="1:8">
      <c r="A37" s="5" t="s">
        <v>75</v>
      </c>
      <c r="B37" s="6" t="s">
        <v>76</v>
      </c>
      <c r="C37" s="7">
        <v>28536278.899999999</v>
      </c>
      <c r="D37" s="7" t="s">
        <v>8</v>
      </c>
      <c r="E37" s="7" t="s">
        <v>8</v>
      </c>
      <c r="F37" s="7">
        <v>28536278.899999999</v>
      </c>
      <c r="G37" s="20">
        <f t="shared" si="0"/>
        <v>0.79986918458618028</v>
      </c>
      <c r="H37" s="20">
        <f t="shared" si="1"/>
        <v>0.25018049191885644</v>
      </c>
    </row>
    <row r="38" spans="1:8">
      <c r="A38" s="5" t="s">
        <v>77</v>
      </c>
      <c r="B38" s="6" t="s">
        <v>78</v>
      </c>
      <c r="C38" s="7">
        <v>33614368.270000003</v>
      </c>
      <c r="D38" s="7" t="s">
        <v>8</v>
      </c>
      <c r="E38" s="7" t="s">
        <v>8</v>
      </c>
      <c r="F38" s="7">
        <v>33614368.270000003</v>
      </c>
      <c r="G38" s="20">
        <f t="shared" si="0"/>
        <v>0.94220754684677821</v>
      </c>
      <c r="H38" s="20">
        <f t="shared" si="1"/>
        <v>0.29470062367978189</v>
      </c>
    </row>
    <row r="39" spans="1:8">
      <c r="A39" s="5" t="s">
        <v>79</v>
      </c>
      <c r="B39" s="6" t="s">
        <v>80</v>
      </c>
      <c r="C39" s="7">
        <v>32810348.600000001</v>
      </c>
      <c r="D39" s="7" t="s">
        <v>8</v>
      </c>
      <c r="E39" s="7" t="s">
        <v>8</v>
      </c>
      <c r="F39" s="7">
        <v>32810348.600000001</v>
      </c>
      <c r="G39" s="20">
        <f t="shared" si="0"/>
        <v>0.91967095193586457</v>
      </c>
      <c r="H39" s="20">
        <f t="shared" si="1"/>
        <v>0.28765170054380018</v>
      </c>
    </row>
    <row r="40" spans="1:8" s="25" customFormat="1" ht="15" customHeight="1">
      <c r="A40" s="23"/>
      <c r="B40" s="8" t="s">
        <v>131</v>
      </c>
      <c r="C40" s="24">
        <v>3374372247.8200002</v>
      </c>
      <c r="D40" s="24">
        <v>193245989</v>
      </c>
      <c r="E40" s="24"/>
      <c r="F40" s="24">
        <v>3567618236.8200002</v>
      </c>
      <c r="G40" s="22">
        <f>F40/F$40*100</f>
        <v>100</v>
      </c>
      <c r="H40" s="22">
        <f t="shared" si="1"/>
        <v>31.277675992517405</v>
      </c>
    </row>
    <row r="41" spans="1:8" s="25" customFormat="1">
      <c r="A41" s="23"/>
      <c r="B41" s="8" t="s">
        <v>132</v>
      </c>
      <c r="C41" s="24">
        <v>4613849622.1800003</v>
      </c>
      <c r="D41" s="24">
        <v>5000000</v>
      </c>
      <c r="E41" s="24">
        <v>3219808738</v>
      </c>
      <c r="F41" s="24">
        <v>7838658360.1800003</v>
      </c>
      <c r="G41" s="26" t="s">
        <v>8</v>
      </c>
      <c r="H41" s="22">
        <f t="shared" si="1"/>
        <v>68.722324007482598</v>
      </c>
    </row>
    <row r="42" spans="1:8" s="25" customFormat="1" ht="15" customHeight="1">
      <c r="A42" s="23"/>
      <c r="B42" s="8" t="s">
        <v>133</v>
      </c>
      <c r="C42" s="24">
        <v>7988221870</v>
      </c>
      <c r="D42" s="24">
        <v>198245989</v>
      </c>
      <c r="E42" s="24">
        <v>3219808738</v>
      </c>
      <c r="F42" s="24">
        <v>11406276597</v>
      </c>
      <c r="G42" s="26" t="s">
        <v>8</v>
      </c>
      <c r="H42" s="22">
        <f t="shared" si="1"/>
        <v>100</v>
      </c>
    </row>
    <row r="43" spans="1:8">
      <c r="A43" s="1"/>
      <c r="B43" s="1"/>
      <c r="C43" s="1"/>
      <c r="D43" s="1"/>
      <c r="E43" s="1"/>
      <c r="F43" s="1"/>
    </row>
    <row r="44" spans="1:8" ht="15" customHeight="1">
      <c r="A44" s="1"/>
      <c r="B44" s="1"/>
      <c r="C44" s="1"/>
      <c r="D44" s="1"/>
      <c r="E44" s="1"/>
    </row>
    <row r="45" spans="1:8">
      <c r="A45" s="1"/>
      <c r="B45" s="1"/>
      <c r="C45" s="1"/>
      <c r="D45" s="1"/>
      <c r="E45" s="1"/>
      <c r="F45" s="1"/>
    </row>
    <row r="46" spans="1:8">
      <c r="A46" s="1"/>
      <c r="B46" s="1"/>
      <c r="C46" s="1"/>
      <c r="D46" s="1"/>
      <c r="E46" s="1"/>
      <c r="F46" s="1"/>
    </row>
    <row r="47" spans="1:8">
      <c r="A47" s="1"/>
      <c r="B47" s="1"/>
      <c r="C47" s="1"/>
      <c r="D47" s="1"/>
      <c r="E47" s="1"/>
      <c r="F47" s="1"/>
    </row>
    <row r="48" spans="1:8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  <row r="501" spans="1:6">
      <c r="A501" s="1"/>
      <c r="B501" s="1"/>
      <c r="C501" s="1"/>
      <c r="D501" s="1"/>
      <c r="E501" s="1"/>
      <c r="F501" s="1"/>
    </row>
    <row r="502" spans="1:6">
      <c r="A502" s="1"/>
      <c r="B502" s="1"/>
      <c r="C502" s="1"/>
      <c r="D502" s="1"/>
      <c r="E502" s="1"/>
      <c r="F502" s="1"/>
    </row>
    <row r="503" spans="1:6">
      <c r="A503" s="1"/>
      <c r="B503" s="1"/>
      <c r="C503" s="1"/>
      <c r="D503" s="1"/>
      <c r="E503" s="1"/>
      <c r="F503" s="1"/>
    </row>
    <row r="504" spans="1:6">
      <c r="A504" s="1"/>
      <c r="B504" s="1"/>
      <c r="C504" s="1"/>
      <c r="D504" s="1"/>
      <c r="E504" s="1"/>
      <c r="F504" s="1"/>
    </row>
    <row r="505" spans="1:6">
      <c r="A505" s="1"/>
      <c r="B505" s="1"/>
      <c r="C505" s="1"/>
      <c r="D505" s="1"/>
      <c r="E505" s="1"/>
      <c r="F505" s="1"/>
    </row>
    <row r="506" spans="1:6">
      <c r="A506" s="1"/>
      <c r="B506" s="1"/>
      <c r="C506" s="1"/>
      <c r="D506" s="1"/>
      <c r="E506" s="1"/>
      <c r="F506" s="1"/>
    </row>
    <row r="507" spans="1:6">
      <c r="A507" s="1"/>
      <c r="B507" s="1"/>
      <c r="C507" s="1"/>
      <c r="D507" s="1"/>
      <c r="E507" s="1"/>
      <c r="F507" s="1"/>
    </row>
    <row r="508" spans="1:6">
      <c r="A508" s="1"/>
      <c r="B508" s="1"/>
      <c r="C508" s="1"/>
      <c r="D508" s="1"/>
      <c r="E508" s="1"/>
      <c r="F508" s="1"/>
    </row>
    <row r="509" spans="1:6">
      <c r="A509" s="1"/>
      <c r="B509" s="1"/>
      <c r="C509" s="1"/>
      <c r="D509" s="1"/>
      <c r="E509" s="1"/>
      <c r="F509" s="1"/>
    </row>
    <row r="510" spans="1:6">
      <c r="A510" s="1"/>
      <c r="B510" s="1"/>
      <c r="C510" s="1"/>
      <c r="D510" s="1"/>
      <c r="E510" s="1"/>
      <c r="F510" s="1"/>
    </row>
    <row r="511" spans="1:6">
      <c r="A511" s="1"/>
      <c r="B511" s="1"/>
      <c r="C511" s="1"/>
      <c r="D511" s="1"/>
      <c r="E511" s="1"/>
      <c r="F511" s="1"/>
    </row>
    <row r="512" spans="1:6">
      <c r="A512" s="1"/>
      <c r="B512" s="1"/>
      <c r="C512" s="1"/>
      <c r="D512" s="1"/>
      <c r="E512" s="1"/>
      <c r="F512" s="1"/>
    </row>
    <row r="513" spans="1:6">
      <c r="A513" s="1"/>
      <c r="B513" s="1"/>
      <c r="C513" s="1"/>
      <c r="D513" s="1"/>
      <c r="E513" s="1"/>
      <c r="F513" s="1"/>
    </row>
    <row r="514" spans="1:6">
      <c r="A514" s="1"/>
      <c r="B514" s="1"/>
      <c r="C514" s="1"/>
      <c r="D514" s="1"/>
      <c r="E514" s="1"/>
      <c r="F514" s="1"/>
    </row>
    <row r="515" spans="1:6">
      <c r="A515" s="1"/>
      <c r="B515" s="1"/>
      <c r="C515" s="1"/>
      <c r="D515" s="1"/>
      <c r="E515" s="1"/>
      <c r="F515" s="1"/>
    </row>
    <row r="516" spans="1:6">
      <c r="A516" s="1"/>
      <c r="B516" s="1"/>
      <c r="C516" s="1"/>
      <c r="D516" s="1"/>
      <c r="E516" s="1"/>
      <c r="F516" s="1"/>
    </row>
    <row r="517" spans="1:6">
      <c r="A517" s="1"/>
      <c r="B517" s="1"/>
      <c r="C517" s="1"/>
      <c r="D517" s="1"/>
      <c r="E517" s="1"/>
      <c r="F517" s="1"/>
    </row>
    <row r="518" spans="1:6">
      <c r="A518" s="1"/>
      <c r="B518" s="1"/>
      <c r="C518" s="1"/>
      <c r="D518" s="1"/>
      <c r="E518" s="1"/>
      <c r="F518" s="1"/>
    </row>
    <row r="519" spans="1:6">
      <c r="A519" s="1"/>
      <c r="B519" s="1"/>
      <c r="C519" s="1"/>
      <c r="D519" s="1"/>
      <c r="E519" s="1"/>
      <c r="F519" s="1"/>
    </row>
    <row r="520" spans="1:6">
      <c r="A520" s="1"/>
      <c r="B520" s="1"/>
      <c r="C520" s="1"/>
      <c r="D520" s="1"/>
      <c r="E520" s="1"/>
      <c r="F520" s="1"/>
    </row>
    <row r="521" spans="1:6">
      <c r="A521" s="1"/>
      <c r="B521" s="1"/>
      <c r="C521" s="1"/>
      <c r="D521" s="1"/>
      <c r="E521" s="1"/>
      <c r="F521" s="1"/>
    </row>
    <row r="522" spans="1:6">
      <c r="A522" s="1"/>
      <c r="B522" s="1"/>
      <c r="C522" s="1"/>
      <c r="D522" s="1"/>
      <c r="E522" s="1"/>
      <c r="F522" s="1"/>
    </row>
    <row r="523" spans="1:6">
      <c r="A523" s="1"/>
      <c r="B523" s="1"/>
      <c r="C523" s="1"/>
      <c r="D523" s="1"/>
      <c r="E523" s="1"/>
      <c r="F523" s="1"/>
    </row>
    <row r="524" spans="1:6">
      <c r="A524" s="1"/>
      <c r="B524" s="1"/>
      <c r="C524" s="1"/>
      <c r="D524" s="1"/>
      <c r="E524" s="1"/>
      <c r="F524" s="1"/>
    </row>
    <row r="525" spans="1:6">
      <c r="A525" s="1"/>
      <c r="B525" s="1"/>
      <c r="C525" s="1"/>
      <c r="D525" s="1"/>
      <c r="E525" s="1"/>
      <c r="F525" s="1"/>
    </row>
    <row r="526" spans="1:6">
      <c r="A526" s="1"/>
      <c r="B526" s="1"/>
      <c r="C526" s="1"/>
      <c r="D526" s="1"/>
      <c r="E526" s="1"/>
      <c r="F526" s="1"/>
    </row>
    <row r="527" spans="1:6">
      <c r="A527" s="1"/>
      <c r="B527" s="1"/>
      <c r="C527" s="1"/>
      <c r="D527" s="1"/>
      <c r="E527" s="1"/>
      <c r="F527" s="1"/>
    </row>
    <row r="528" spans="1:6">
      <c r="A528" s="1"/>
      <c r="B528" s="1"/>
      <c r="C528" s="1"/>
      <c r="D528" s="1"/>
      <c r="E528" s="1"/>
      <c r="F528" s="1"/>
    </row>
    <row r="529" spans="1:6">
      <c r="A529" s="1"/>
      <c r="B529" s="1"/>
      <c r="C529" s="1"/>
      <c r="D529" s="1"/>
      <c r="E529" s="1"/>
      <c r="F529" s="1"/>
    </row>
    <row r="530" spans="1:6">
      <c r="A530" s="1"/>
      <c r="B530" s="1"/>
      <c r="C530" s="1"/>
      <c r="D530" s="1"/>
      <c r="E530" s="1"/>
      <c r="F530" s="1"/>
    </row>
    <row r="531" spans="1:6">
      <c r="A531" s="1"/>
      <c r="B531" s="1"/>
      <c r="C531" s="1"/>
      <c r="D531" s="1"/>
      <c r="E531" s="1"/>
      <c r="F531" s="1"/>
    </row>
    <row r="532" spans="1:6">
      <c r="A532" s="1"/>
      <c r="B532" s="1"/>
      <c r="C532" s="1"/>
      <c r="D532" s="1"/>
      <c r="E532" s="1"/>
      <c r="F532" s="1"/>
    </row>
    <row r="533" spans="1:6">
      <c r="A533" s="1"/>
      <c r="B533" s="1"/>
      <c r="C533" s="1"/>
      <c r="D533" s="1"/>
      <c r="E533" s="1"/>
      <c r="F533" s="1"/>
    </row>
    <row r="534" spans="1:6">
      <c r="A534" s="1"/>
      <c r="B534" s="1"/>
      <c r="C534" s="1"/>
      <c r="D534" s="1"/>
      <c r="E534" s="1"/>
      <c r="F534" s="1"/>
    </row>
    <row r="535" spans="1:6">
      <c r="A535" s="1"/>
      <c r="B535" s="1"/>
      <c r="C535" s="1"/>
      <c r="D535" s="1"/>
      <c r="E535" s="1"/>
      <c r="F535" s="1"/>
    </row>
    <row r="536" spans="1:6">
      <c r="A536" s="1"/>
      <c r="B536" s="1"/>
      <c r="C536" s="1"/>
      <c r="D536" s="1"/>
      <c r="E536" s="1"/>
      <c r="F536" s="1"/>
    </row>
    <row r="537" spans="1:6">
      <c r="A537" s="1"/>
      <c r="B537" s="1"/>
      <c r="C537" s="1"/>
      <c r="D537" s="1"/>
      <c r="E537" s="1"/>
      <c r="F537" s="1"/>
    </row>
    <row r="538" spans="1:6">
      <c r="A538" s="1"/>
      <c r="B538" s="1"/>
      <c r="C538" s="1"/>
      <c r="D538" s="1"/>
      <c r="E538" s="1"/>
      <c r="F538" s="1"/>
    </row>
    <row r="539" spans="1:6">
      <c r="A539" s="1"/>
      <c r="B539" s="1"/>
      <c r="C539" s="1"/>
      <c r="D539" s="1"/>
      <c r="E539" s="1"/>
      <c r="F539" s="1"/>
    </row>
    <row r="540" spans="1:6">
      <c r="A540" s="1"/>
      <c r="B540" s="1"/>
      <c r="C540" s="1"/>
      <c r="D540" s="1"/>
      <c r="E540" s="1"/>
      <c r="F540" s="1"/>
    </row>
    <row r="541" spans="1:6">
      <c r="A541" s="1"/>
      <c r="B541" s="1"/>
      <c r="C541" s="1"/>
      <c r="D541" s="1"/>
      <c r="E541" s="1"/>
      <c r="F541" s="1"/>
    </row>
    <row r="542" spans="1:6">
      <c r="A542" s="1"/>
      <c r="B542" s="1"/>
      <c r="C542" s="1"/>
      <c r="D542" s="1"/>
      <c r="E542" s="1"/>
      <c r="F542" s="1"/>
    </row>
    <row r="543" spans="1:6">
      <c r="A543" s="1"/>
      <c r="B543" s="1"/>
      <c r="C543" s="1"/>
      <c r="D543" s="1"/>
      <c r="E543" s="1"/>
      <c r="F543" s="1"/>
    </row>
    <row r="544" spans="1:6">
      <c r="A544" s="1"/>
      <c r="B544" s="1"/>
      <c r="C544" s="1"/>
      <c r="D544" s="1"/>
      <c r="E544" s="1"/>
      <c r="F544" s="1"/>
    </row>
    <row r="545" spans="1:6">
      <c r="A545" s="1"/>
      <c r="B545" s="1"/>
      <c r="C545" s="1"/>
      <c r="D545" s="1"/>
      <c r="E545" s="1"/>
      <c r="F545" s="1"/>
    </row>
    <row r="546" spans="1:6">
      <c r="A546" s="1"/>
      <c r="B546" s="1"/>
      <c r="C546" s="1"/>
      <c r="D546" s="1"/>
      <c r="E546" s="1"/>
      <c r="F546" s="1"/>
    </row>
    <row r="547" spans="1:6">
      <c r="A547" s="1"/>
      <c r="B547" s="1"/>
      <c r="C547" s="1"/>
      <c r="D547" s="1"/>
      <c r="E547" s="1"/>
      <c r="F547" s="1"/>
    </row>
    <row r="548" spans="1:6">
      <c r="A548" s="1"/>
      <c r="B548" s="1"/>
      <c r="C548" s="1"/>
      <c r="D548" s="1"/>
      <c r="E548" s="1"/>
      <c r="F548" s="1"/>
    </row>
    <row r="549" spans="1:6">
      <c r="A549" s="1"/>
      <c r="B549" s="1"/>
      <c r="C549" s="1"/>
      <c r="D549" s="1"/>
      <c r="E549" s="1"/>
      <c r="F549" s="1"/>
    </row>
    <row r="550" spans="1:6">
      <c r="A550" s="1"/>
      <c r="B550" s="1"/>
      <c r="C550" s="1"/>
      <c r="D550" s="1"/>
      <c r="E550" s="1"/>
      <c r="F550" s="1"/>
    </row>
    <row r="551" spans="1:6">
      <c r="A551" s="1"/>
      <c r="B551" s="1"/>
      <c r="C551" s="1"/>
      <c r="D551" s="1"/>
      <c r="E551" s="1"/>
      <c r="F551" s="1"/>
    </row>
    <row r="552" spans="1:6">
      <c r="A552" s="1"/>
      <c r="B552" s="1"/>
      <c r="C552" s="1"/>
      <c r="D552" s="1"/>
      <c r="E552" s="1"/>
      <c r="F552" s="1"/>
    </row>
    <row r="553" spans="1:6">
      <c r="A553" s="1"/>
      <c r="B553" s="1"/>
      <c r="C553" s="1"/>
      <c r="D553" s="1"/>
      <c r="E553" s="1"/>
      <c r="F553" s="1"/>
    </row>
    <row r="554" spans="1:6">
      <c r="A554" s="1"/>
      <c r="B554" s="1"/>
      <c r="C554" s="1"/>
      <c r="D554" s="1"/>
      <c r="E554" s="1"/>
      <c r="F554" s="1"/>
    </row>
    <row r="555" spans="1:6">
      <c r="A555" s="1"/>
      <c r="B555" s="1"/>
      <c r="C555" s="1"/>
      <c r="D555" s="1"/>
      <c r="E555" s="1"/>
      <c r="F555" s="1"/>
    </row>
    <row r="556" spans="1:6">
      <c r="A556" s="1"/>
      <c r="B556" s="1"/>
      <c r="C556" s="1"/>
      <c r="D556" s="1"/>
      <c r="E556" s="1"/>
      <c r="F556" s="1"/>
    </row>
    <row r="557" spans="1:6">
      <c r="A557" s="1"/>
      <c r="B557" s="1"/>
      <c r="C557" s="1"/>
      <c r="D557" s="1"/>
      <c r="E557" s="1"/>
      <c r="F557" s="1"/>
    </row>
    <row r="558" spans="1:6">
      <c r="A558" s="1"/>
      <c r="B558" s="1"/>
      <c r="C558" s="1"/>
      <c r="D558" s="1"/>
      <c r="E558" s="1"/>
      <c r="F558" s="1"/>
    </row>
    <row r="559" spans="1:6">
      <c r="A559" s="1"/>
      <c r="B559" s="1"/>
      <c r="C559" s="1"/>
      <c r="D559" s="1"/>
      <c r="E559" s="1"/>
      <c r="F559" s="1"/>
    </row>
    <row r="560" spans="1:6">
      <c r="A560" s="1"/>
      <c r="B560" s="1"/>
      <c r="C560" s="1"/>
      <c r="D560" s="1"/>
      <c r="E560" s="1"/>
      <c r="F560" s="1"/>
    </row>
    <row r="561" spans="1:6">
      <c r="A561" s="1"/>
      <c r="B561" s="1"/>
      <c r="C561" s="1"/>
      <c r="D561" s="1"/>
      <c r="E561" s="1"/>
      <c r="F561" s="1"/>
    </row>
    <row r="562" spans="1:6">
      <c r="A562" s="1"/>
      <c r="B562" s="1"/>
      <c r="C562" s="1"/>
      <c r="D562" s="1"/>
      <c r="E562" s="1"/>
      <c r="F562" s="1"/>
    </row>
    <row r="563" spans="1:6">
      <c r="A563" s="1"/>
      <c r="B563" s="1"/>
      <c r="C563" s="1"/>
      <c r="D563" s="1"/>
      <c r="E563" s="1"/>
      <c r="F563" s="1"/>
    </row>
    <row r="564" spans="1:6">
      <c r="A564" s="1"/>
      <c r="B564" s="1"/>
      <c r="C564" s="1"/>
      <c r="D564" s="1"/>
      <c r="E564" s="1"/>
      <c r="F564" s="1"/>
    </row>
    <row r="565" spans="1:6">
      <c r="A565" s="1"/>
      <c r="B565" s="1"/>
      <c r="C565" s="1"/>
      <c r="D565" s="1"/>
      <c r="E565" s="1"/>
      <c r="F565" s="1"/>
    </row>
    <row r="566" spans="1:6">
      <c r="A566" s="1"/>
      <c r="B566" s="1"/>
      <c r="C566" s="1"/>
      <c r="D566" s="1"/>
      <c r="E566" s="1"/>
      <c r="F566" s="1"/>
    </row>
    <row r="567" spans="1:6">
      <c r="A567" s="1"/>
      <c r="B567" s="1"/>
      <c r="C567" s="1"/>
      <c r="D567" s="1"/>
      <c r="E567" s="1"/>
      <c r="F567" s="1"/>
    </row>
    <row r="568" spans="1:6">
      <c r="A568" s="1"/>
      <c r="B568" s="1"/>
      <c r="C568" s="1"/>
      <c r="D568" s="1"/>
      <c r="E568" s="1"/>
      <c r="F568" s="1"/>
    </row>
    <row r="569" spans="1:6">
      <c r="A569" s="1"/>
      <c r="B569" s="1"/>
      <c r="C569" s="1"/>
      <c r="D569" s="1"/>
      <c r="E569" s="1"/>
      <c r="F569" s="1"/>
    </row>
    <row r="570" spans="1:6">
      <c r="A570" s="1"/>
      <c r="B570" s="1"/>
      <c r="C570" s="1"/>
      <c r="D570" s="1"/>
      <c r="E570" s="1"/>
      <c r="F570" s="1"/>
    </row>
    <row r="571" spans="1:6">
      <c r="A571" s="1"/>
      <c r="B571" s="1"/>
      <c r="C571" s="1"/>
      <c r="D571" s="1"/>
      <c r="E571" s="1"/>
      <c r="F571" s="1"/>
    </row>
    <row r="572" spans="1:6">
      <c r="A572" s="1"/>
      <c r="B572" s="1"/>
      <c r="C572" s="1"/>
      <c r="D572" s="1"/>
      <c r="E572" s="1"/>
      <c r="F572" s="1"/>
    </row>
    <row r="573" spans="1:6">
      <c r="A573" s="1"/>
      <c r="B573" s="1"/>
      <c r="C573" s="1"/>
      <c r="D573" s="1"/>
      <c r="E573" s="1"/>
      <c r="F573" s="1"/>
    </row>
    <row r="574" spans="1:6">
      <c r="A574" s="1"/>
      <c r="B574" s="1"/>
      <c r="C574" s="1"/>
      <c r="D574" s="1"/>
      <c r="E574" s="1"/>
      <c r="F574" s="1"/>
    </row>
    <row r="575" spans="1:6">
      <c r="A575" s="1"/>
      <c r="B575" s="1"/>
      <c r="C575" s="1"/>
      <c r="D575" s="1"/>
      <c r="E575" s="1"/>
      <c r="F575" s="1"/>
    </row>
    <row r="576" spans="1:6">
      <c r="A576" s="1"/>
      <c r="B576" s="1"/>
      <c r="C576" s="1"/>
      <c r="D576" s="1"/>
      <c r="E576" s="1"/>
      <c r="F576" s="1"/>
    </row>
    <row r="577" spans="1:6">
      <c r="A577" s="1"/>
      <c r="B577" s="1"/>
      <c r="C577" s="1"/>
      <c r="D577" s="1"/>
      <c r="E577" s="1"/>
      <c r="F577" s="1"/>
    </row>
    <row r="578" spans="1:6">
      <c r="A578" s="1"/>
      <c r="B578" s="1"/>
      <c r="C578" s="1"/>
      <c r="D578" s="1"/>
      <c r="E578" s="1"/>
      <c r="F578" s="1"/>
    </row>
    <row r="579" spans="1:6">
      <c r="A579" s="1"/>
      <c r="B579" s="1"/>
      <c r="C579" s="1"/>
      <c r="D579" s="1"/>
      <c r="E579" s="1"/>
      <c r="F579" s="1"/>
    </row>
    <row r="580" spans="1:6">
      <c r="A580" s="1"/>
      <c r="B580" s="1"/>
      <c r="C580" s="1"/>
      <c r="D580" s="1"/>
      <c r="E580" s="1"/>
      <c r="F580" s="1"/>
    </row>
    <row r="581" spans="1:6">
      <c r="A581" s="1"/>
      <c r="B581" s="1"/>
      <c r="C581" s="1"/>
      <c r="D581" s="1"/>
      <c r="E581" s="1"/>
      <c r="F581" s="1"/>
    </row>
    <row r="582" spans="1:6">
      <c r="A582" s="1"/>
      <c r="B582" s="1"/>
      <c r="C582" s="1"/>
      <c r="D582" s="1"/>
      <c r="E582" s="1"/>
      <c r="F582" s="1"/>
    </row>
    <row r="583" spans="1:6">
      <c r="A583" s="1"/>
      <c r="B583" s="1"/>
      <c r="C583" s="1"/>
      <c r="D583" s="1"/>
      <c r="E583" s="1"/>
      <c r="F583" s="1"/>
    </row>
    <row r="584" spans="1:6">
      <c r="A584" s="1"/>
      <c r="B584" s="1"/>
      <c r="C584" s="1"/>
      <c r="D584" s="1"/>
      <c r="E584" s="1"/>
      <c r="F584" s="1"/>
    </row>
    <row r="585" spans="1:6">
      <c r="A585" s="1"/>
      <c r="B585" s="1"/>
      <c r="C585" s="1"/>
      <c r="D585" s="1"/>
      <c r="E585" s="1"/>
      <c r="F585" s="1"/>
    </row>
    <row r="586" spans="1:6">
      <c r="A586" s="1"/>
      <c r="B586" s="1"/>
      <c r="C586" s="1"/>
      <c r="D586" s="1"/>
      <c r="E586" s="1"/>
      <c r="F586" s="1"/>
    </row>
    <row r="587" spans="1:6">
      <c r="A587" s="1"/>
      <c r="B587" s="1"/>
      <c r="C587" s="1"/>
      <c r="D587" s="1"/>
      <c r="E587" s="1"/>
      <c r="F587" s="1"/>
    </row>
    <row r="588" spans="1:6">
      <c r="A588" s="1"/>
      <c r="B588" s="1"/>
      <c r="C588" s="1"/>
      <c r="D588" s="1"/>
      <c r="E588" s="1"/>
      <c r="F588" s="1"/>
    </row>
    <row r="589" spans="1:6">
      <c r="A589" s="1"/>
      <c r="B589" s="1"/>
      <c r="C589" s="1"/>
      <c r="D589" s="1"/>
      <c r="E589" s="1"/>
      <c r="F589" s="1"/>
    </row>
    <row r="590" spans="1:6">
      <c r="A590" s="1"/>
      <c r="B590" s="1"/>
      <c r="C590" s="1"/>
      <c r="D590" s="1"/>
      <c r="E590" s="1"/>
      <c r="F590" s="1"/>
    </row>
    <row r="591" spans="1:6">
      <c r="A591" s="1"/>
      <c r="B591" s="1"/>
      <c r="C591" s="1"/>
      <c r="D591" s="1"/>
      <c r="E591" s="1"/>
      <c r="F591" s="1"/>
    </row>
    <row r="592" spans="1:6">
      <c r="A592" s="1"/>
      <c r="B592" s="1"/>
      <c r="C592" s="1"/>
      <c r="D592" s="1"/>
      <c r="E592" s="1"/>
      <c r="F592" s="1"/>
    </row>
    <row r="593" spans="1:6">
      <c r="A593" s="1"/>
      <c r="B593" s="1"/>
      <c r="C593" s="1"/>
      <c r="D593" s="1"/>
      <c r="E593" s="1"/>
      <c r="F593" s="1"/>
    </row>
    <row r="594" spans="1:6">
      <c r="A594" s="1"/>
      <c r="B594" s="1"/>
      <c r="C594" s="1"/>
      <c r="D594" s="1"/>
      <c r="E594" s="1"/>
      <c r="F594" s="1"/>
    </row>
    <row r="595" spans="1:6">
      <c r="A595" s="1"/>
      <c r="B595" s="1"/>
      <c r="C595" s="1"/>
      <c r="D595" s="1"/>
      <c r="E595" s="1"/>
      <c r="F595" s="1"/>
    </row>
    <row r="596" spans="1:6">
      <c r="A596" s="1"/>
      <c r="B596" s="1"/>
      <c r="C596" s="1"/>
      <c r="D596" s="1"/>
      <c r="E596" s="1"/>
      <c r="F596" s="1"/>
    </row>
    <row r="597" spans="1:6">
      <c r="A597" s="1"/>
      <c r="B597" s="1"/>
      <c r="C597" s="1"/>
      <c r="D597" s="1"/>
      <c r="E597" s="1"/>
      <c r="F597" s="1"/>
    </row>
    <row r="598" spans="1:6">
      <c r="A598" s="1"/>
      <c r="B598" s="1"/>
      <c r="C598" s="1"/>
      <c r="D598" s="1"/>
      <c r="E598" s="1"/>
      <c r="F598" s="1"/>
    </row>
    <row r="599" spans="1:6">
      <c r="A599" s="1"/>
      <c r="B599" s="1"/>
      <c r="C599" s="1"/>
      <c r="D599" s="1"/>
      <c r="E599" s="1"/>
      <c r="F599" s="1"/>
    </row>
    <row r="600" spans="1:6">
      <c r="A600" s="1"/>
      <c r="B600" s="1"/>
      <c r="C600" s="1"/>
      <c r="D600" s="1"/>
      <c r="E600" s="1"/>
      <c r="F600" s="1"/>
    </row>
    <row r="601" spans="1:6">
      <c r="A601" s="1"/>
      <c r="B601" s="1"/>
      <c r="C601" s="1"/>
      <c r="D601" s="1"/>
      <c r="E601" s="1"/>
      <c r="F601" s="1"/>
    </row>
    <row r="602" spans="1:6">
      <c r="A602" s="1"/>
      <c r="B602" s="1"/>
      <c r="C602" s="1"/>
      <c r="D602" s="1"/>
      <c r="E602" s="1"/>
      <c r="F602" s="1"/>
    </row>
    <row r="603" spans="1:6">
      <c r="A603" s="1"/>
      <c r="B603" s="1"/>
      <c r="C603" s="1"/>
      <c r="D603" s="1"/>
      <c r="E603" s="1"/>
      <c r="F603" s="1"/>
    </row>
    <row r="604" spans="1:6">
      <c r="A604" s="1"/>
      <c r="B604" s="1"/>
      <c r="C604" s="1"/>
      <c r="D604" s="1"/>
      <c r="E604" s="1"/>
      <c r="F604" s="1"/>
    </row>
    <row r="605" spans="1:6">
      <c r="A605" s="1"/>
      <c r="B605" s="1"/>
      <c r="C605" s="1"/>
      <c r="D605" s="1"/>
      <c r="E605" s="1"/>
      <c r="F605" s="1"/>
    </row>
    <row r="606" spans="1:6">
      <c r="A606" s="1"/>
      <c r="B606" s="1"/>
      <c r="C606" s="1"/>
      <c r="D606" s="1"/>
      <c r="E606" s="1"/>
      <c r="F606" s="1"/>
    </row>
    <row r="607" spans="1:6">
      <c r="A607" s="1"/>
      <c r="B607" s="1"/>
      <c r="C607" s="1"/>
      <c r="D607" s="1"/>
      <c r="E607" s="1"/>
      <c r="F607" s="1"/>
    </row>
    <row r="608" spans="1:6">
      <c r="A608" s="1"/>
      <c r="B608" s="1"/>
      <c r="C608" s="1"/>
      <c r="D608" s="1"/>
      <c r="E608" s="1"/>
      <c r="F608" s="1"/>
    </row>
    <row r="609" spans="1:6">
      <c r="A609" s="1"/>
      <c r="B609" s="1"/>
      <c r="C609" s="1"/>
      <c r="D609" s="1"/>
      <c r="E609" s="1"/>
      <c r="F609" s="1"/>
    </row>
    <row r="610" spans="1:6">
      <c r="A610" s="1"/>
      <c r="B610" s="1"/>
      <c r="C610" s="1"/>
      <c r="D610" s="1"/>
      <c r="E610" s="1"/>
      <c r="F610" s="1"/>
    </row>
    <row r="611" spans="1:6">
      <c r="A611" s="1"/>
      <c r="B611" s="1"/>
      <c r="C611" s="1"/>
      <c r="D611" s="1"/>
      <c r="E611" s="1"/>
      <c r="F611" s="1"/>
    </row>
    <row r="612" spans="1:6">
      <c r="A612" s="1"/>
      <c r="B612" s="1"/>
      <c r="C612" s="1"/>
      <c r="D612" s="1"/>
      <c r="E612" s="1"/>
      <c r="F612" s="1"/>
    </row>
    <row r="613" spans="1:6">
      <c r="A613" s="1"/>
      <c r="B613" s="1"/>
      <c r="C613" s="1"/>
      <c r="D613" s="1"/>
      <c r="E613" s="1"/>
      <c r="F613" s="1"/>
    </row>
    <row r="614" spans="1:6">
      <c r="A614" s="1"/>
      <c r="B614" s="1"/>
      <c r="C614" s="1"/>
      <c r="D614" s="1"/>
      <c r="E614" s="1"/>
      <c r="F614" s="1"/>
    </row>
    <row r="615" spans="1:6">
      <c r="A615" s="1"/>
      <c r="B615" s="1"/>
      <c r="C615" s="1"/>
      <c r="D615" s="1"/>
      <c r="E615" s="1"/>
      <c r="F615" s="1"/>
    </row>
    <row r="616" spans="1:6">
      <c r="A616" s="1"/>
      <c r="B616" s="1"/>
      <c r="C616" s="1"/>
      <c r="D616" s="1"/>
      <c r="E616" s="1"/>
      <c r="F616" s="1"/>
    </row>
    <row r="617" spans="1:6">
      <c r="A617" s="1"/>
      <c r="B617" s="1"/>
      <c r="C617" s="1"/>
      <c r="D617" s="1"/>
      <c r="E617" s="1"/>
      <c r="F617" s="1"/>
    </row>
    <row r="618" spans="1:6">
      <c r="A618" s="1"/>
      <c r="B618" s="1"/>
      <c r="C618" s="1"/>
      <c r="D618" s="1"/>
      <c r="E618" s="1"/>
      <c r="F618" s="1"/>
    </row>
    <row r="619" spans="1:6">
      <c r="A619" s="1"/>
      <c r="B619" s="1"/>
      <c r="C619" s="1"/>
      <c r="D619" s="1"/>
      <c r="E619" s="1"/>
      <c r="F619" s="1"/>
    </row>
    <row r="620" spans="1:6">
      <c r="A620" s="1"/>
      <c r="B620" s="1"/>
      <c r="C620" s="1"/>
      <c r="D620" s="1"/>
      <c r="E620" s="1"/>
      <c r="F620" s="1"/>
    </row>
    <row r="621" spans="1:6">
      <c r="A621" s="1"/>
      <c r="B621" s="1"/>
      <c r="C621" s="1"/>
      <c r="D621" s="1"/>
      <c r="E621" s="1"/>
      <c r="F621" s="1"/>
    </row>
    <row r="622" spans="1:6">
      <c r="A622" s="1"/>
      <c r="B622" s="1"/>
      <c r="C622" s="1"/>
      <c r="D622" s="1"/>
      <c r="E622" s="1"/>
      <c r="F622" s="1"/>
    </row>
    <row r="623" spans="1:6">
      <c r="A623" s="1"/>
      <c r="B623" s="1"/>
      <c r="C623" s="1"/>
      <c r="D623" s="1"/>
      <c r="E623" s="1"/>
      <c r="F623" s="1"/>
    </row>
    <row r="624" spans="1:6">
      <c r="A624" s="1"/>
      <c r="B624" s="1"/>
      <c r="C624" s="1"/>
      <c r="D624" s="1"/>
      <c r="E624" s="1"/>
      <c r="F624" s="1"/>
    </row>
    <row r="625" spans="1:6">
      <c r="A625" s="1"/>
      <c r="B625" s="1"/>
      <c r="C625" s="1"/>
      <c r="D625" s="1"/>
      <c r="E625" s="1"/>
      <c r="F625" s="1"/>
    </row>
    <row r="626" spans="1:6">
      <c r="A626" s="1"/>
      <c r="B626" s="1"/>
      <c r="C626" s="1"/>
      <c r="D626" s="1"/>
      <c r="E626" s="1"/>
      <c r="F626" s="1"/>
    </row>
    <row r="627" spans="1:6">
      <c r="A627" s="1"/>
      <c r="B627" s="1"/>
      <c r="C627" s="1"/>
      <c r="D627" s="1"/>
      <c r="E627" s="1"/>
      <c r="F627" s="1"/>
    </row>
    <row r="628" spans="1:6">
      <c r="A628" s="1"/>
      <c r="B628" s="1"/>
      <c r="C628" s="1"/>
      <c r="D628" s="1"/>
      <c r="E628" s="1"/>
      <c r="F628" s="1"/>
    </row>
    <row r="629" spans="1:6">
      <c r="A629" s="1"/>
      <c r="B629" s="1"/>
      <c r="C629" s="1"/>
      <c r="D629" s="1"/>
      <c r="E629" s="1"/>
      <c r="F629" s="1"/>
    </row>
    <row r="630" spans="1:6">
      <c r="A630" s="1"/>
      <c r="B630" s="1"/>
      <c r="C630" s="1"/>
      <c r="D630" s="1"/>
      <c r="E630" s="1"/>
      <c r="F630" s="1"/>
    </row>
    <row r="631" spans="1:6">
      <c r="A631" s="1"/>
      <c r="B631" s="1"/>
      <c r="C631" s="1"/>
      <c r="D631" s="1"/>
      <c r="E631" s="1"/>
      <c r="F631" s="1"/>
    </row>
    <row r="632" spans="1:6">
      <c r="A632" s="1"/>
      <c r="B632" s="1"/>
      <c r="C632" s="1"/>
      <c r="D632" s="1"/>
      <c r="E632" s="1"/>
      <c r="F632" s="1"/>
    </row>
    <row r="633" spans="1:6">
      <c r="A633" s="1"/>
      <c r="B633" s="1"/>
      <c r="C633" s="1"/>
      <c r="D633" s="1"/>
      <c r="E633" s="1"/>
      <c r="F633" s="1"/>
    </row>
    <row r="634" spans="1:6">
      <c r="A634" s="1"/>
      <c r="B634" s="1"/>
      <c r="C634" s="1"/>
      <c r="D634" s="1"/>
      <c r="E634" s="1"/>
      <c r="F634" s="1"/>
    </row>
    <row r="635" spans="1:6">
      <c r="A635" s="1"/>
      <c r="B635" s="1"/>
      <c r="C635" s="1"/>
      <c r="D635" s="1"/>
      <c r="E635" s="1"/>
      <c r="F635" s="1"/>
    </row>
    <row r="636" spans="1:6">
      <c r="A636" s="1"/>
      <c r="B636" s="1"/>
      <c r="C636" s="1"/>
      <c r="D636" s="1"/>
      <c r="E636" s="1"/>
      <c r="F636" s="1"/>
    </row>
    <row r="637" spans="1:6">
      <c r="A637" s="1"/>
      <c r="B637" s="1"/>
      <c r="C637" s="1"/>
      <c r="D637" s="1"/>
      <c r="E637" s="1"/>
      <c r="F637" s="1"/>
    </row>
    <row r="638" spans="1:6">
      <c r="A638" s="1"/>
      <c r="B638" s="1"/>
      <c r="C638" s="1"/>
      <c r="D638" s="1"/>
      <c r="E638" s="1"/>
      <c r="F638" s="1"/>
    </row>
    <row r="639" spans="1:6">
      <c r="A639" s="1"/>
      <c r="B639" s="1"/>
      <c r="C639" s="1"/>
      <c r="D639" s="1"/>
      <c r="E639" s="1"/>
      <c r="F639" s="1"/>
    </row>
    <row r="640" spans="1:6">
      <c r="A640" s="1"/>
      <c r="B640" s="1"/>
      <c r="C640" s="1"/>
      <c r="D640" s="1"/>
      <c r="E640" s="1"/>
      <c r="F640" s="1"/>
    </row>
    <row r="641" spans="1:6">
      <c r="A641" s="1"/>
      <c r="B641" s="1"/>
      <c r="C641" s="1"/>
      <c r="D641" s="1"/>
      <c r="E641" s="1"/>
      <c r="F641" s="1"/>
    </row>
    <row r="642" spans="1:6">
      <c r="A642" s="1"/>
      <c r="B642" s="1"/>
      <c r="C642" s="1"/>
      <c r="D642" s="1"/>
      <c r="E642" s="1"/>
      <c r="F642" s="1"/>
    </row>
    <row r="643" spans="1:6">
      <c r="A643" s="1"/>
      <c r="B643" s="1"/>
      <c r="C643" s="1"/>
      <c r="D643" s="1"/>
      <c r="E643" s="1"/>
      <c r="F643" s="1"/>
    </row>
    <row r="644" spans="1:6">
      <c r="A644" s="1"/>
      <c r="B644" s="1"/>
      <c r="C644" s="1"/>
      <c r="D644" s="1"/>
      <c r="E644" s="1"/>
      <c r="F644" s="1"/>
    </row>
    <row r="645" spans="1:6">
      <c r="A645" s="1"/>
      <c r="B645" s="1"/>
      <c r="C645" s="1"/>
      <c r="D645" s="1"/>
      <c r="E645" s="1"/>
      <c r="F645" s="1"/>
    </row>
    <row r="646" spans="1:6">
      <c r="A646" s="1"/>
      <c r="B646" s="1"/>
      <c r="C646" s="1"/>
      <c r="D646" s="1"/>
      <c r="E646" s="1"/>
      <c r="F646" s="1"/>
    </row>
    <row r="647" spans="1:6">
      <c r="A647" s="1"/>
      <c r="B647" s="1"/>
      <c r="C647" s="1"/>
      <c r="D647" s="1"/>
      <c r="E647" s="1"/>
      <c r="F647" s="1"/>
    </row>
    <row r="648" spans="1:6">
      <c r="A648" s="1"/>
      <c r="B648" s="1"/>
      <c r="C648" s="1"/>
      <c r="D648" s="1"/>
      <c r="E648" s="1"/>
      <c r="F648" s="1"/>
    </row>
    <row r="649" spans="1:6">
      <c r="A649" s="1"/>
      <c r="B649" s="1"/>
      <c r="C649" s="1"/>
      <c r="D649" s="1"/>
      <c r="E649" s="1"/>
      <c r="F649" s="1"/>
    </row>
    <row r="650" spans="1:6">
      <c r="A650" s="1"/>
      <c r="B650" s="1"/>
      <c r="C650" s="1"/>
      <c r="D650" s="1"/>
      <c r="E650" s="1"/>
      <c r="F650" s="1"/>
    </row>
    <row r="651" spans="1:6">
      <c r="A651" s="1"/>
      <c r="B651" s="1"/>
      <c r="C651" s="1"/>
      <c r="D651" s="1"/>
      <c r="E651" s="1"/>
      <c r="F651" s="1"/>
    </row>
    <row r="652" spans="1:6">
      <c r="A652" s="1"/>
      <c r="B652" s="1"/>
      <c r="C652" s="1"/>
      <c r="D652" s="1"/>
      <c r="E652" s="1"/>
      <c r="F652" s="1"/>
    </row>
    <row r="653" spans="1:6">
      <c r="A653" s="1"/>
      <c r="B653" s="1"/>
      <c r="C653" s="1"/>
      <c r="D653" s="1"/>
      <c r="E653" s="1"/>
      <c r="F653" s="1"/>
    </row>
    <row r="654" spans="1:6">
      <c r="A654" s="1"/>
      <c r="B654" s="1"/>
      <c r="C654" s="1"/>
      <c r="D654" s="1"/>
      <c r="E654" s="1"/>
      <c r="F654" s="1"/>
    </row>
    <row r="655" spans="1:6">
      <c r="A655" s="1"/>
      <c r="B655" s="1"/>
      <c r="C655" s="1"/>
      <c r="D655" s="1"/>
      <c r="E655" s="1"/>
      <c r="F655" s="1"/>
    </row>
    <row r="656" spans="1:6">
      <c r="A656" s="1"/>
      <c r="B656" s="1"/>
      <c r="C656" s="1"/>
      <c r="D656" s="1"/>
      <c r="E656" s="1"/>
      <c r="F656" s="1"/>
    </row>
    <row r="657" spans="1:6">
      <c r="A657" s="1"/>
      <c r="B657" s="1"/>
      <c r="C657" s="1"/>
      <c r="D657" s="1"/>
      <c r="E657" s="1"/>
      <c r="F657" s="1"/>
    </row>
    <row r="658" spans="1:6">
      <c r="A658" s="1"/>
      <c r="B658" s="1"/>
      <c r="C658" s="1"/>
      <c r="D658" s="1"/>
      <c r="E658" s="1"/>
      <c r="F658" s="1"/>
    </row>
    <row r="659" spans="1:6">
      <c r="A659" s="1"/>
      <c r="B659" s="1"/>
      <c r="C659" s="1"/>
      <c r="D659" s="1"/>
      <c r="E659" s="1"/>
      <c r="F659" s="1"/>
    </row>
    <row r="660" spans="1:6">
      <c r="A660" s="1"/>
      <c r="B660" s="1"/>
      <c r="C660" s="1"/>
      <c r="D660" s="1"/>
      <c r="E660" s="1"/>
      <c r="F660" s="1"/>
    </row>
    <row r="661" spans="1:6">
      <c r="A661" s="1"/>
      <c r="B661" s="1"/>
      <c r="C661" s="1"/>
      <c r="D661" s="1"/>
      <c r="E661" s="1"/>
      <c r="F661" s="1"/>
    </row>
    <row r="662" spans="1:6">
      <c r="A662" s="1"/>
      <c r="B662" s="1"/>
      <c r="C662" s="1"/>
      <c r="D662" s="1"/>
      <c r="E662" s="1"/>
      <c r="F662" s="1"/>
    </row>
    <row r="663" spans="1:6">
      <c r="A663" s="1"/>
      <c r="B663" s="1"/>
      <c r="C663" s="1"/>
      <c r="D663" s="1"/>
      <c r="E663" s="1"/>
      <c r="F663" s="1"/>
    </row>
    <row r="664" spans="1:6">
      <c r="A664" s="1"/>
      <c r="B664" s="1"/>
      <c r="C664" s="1"/>
      <c r="D664" s="1"/>
      <c r="E664" s="1"/>
      <c r="F664" s="1"/>
    </row>
    <row r="665" spans="1:6">
      <c r="A665" s="1"/>
      <c r="B665" s="1"/>
      <c r="C665" s="1"/>
      <c r="D665" s="1"/>
      <c r="E665" s="1"/>
      <c r="F665" s="1"/>
    </row>
    <row r="666" spans="1:6">
      <c r="A666" s="1"/>
      <c r="B666" s="1"/>
      <c r="C666" s="1"/>
      <c r="D666" s="1"/>
      <c r="E666" s="1"/>
      <c r="F666" s="1"/>
    </row>
    <row r="667" spans="1:6">
      <c r="A667" s="1"/>
      <c r="B667" s="1"/>
      <c r="C667" s="1"/>
      <c r="D667" s="1"/>
      <c r="E667" s="1"/>
      <c r="F667" s="1"/>
    </row>
    <row r="668" spans="1:6">
      <c r="A668" s="1"/>
      <c r="B668" s="1"/>
      <c r="C668" s="1"/>
      <c r="D668" s="1"/>
      <c r="E668" s="1"/>
      <c r="F668" s="1"/>
    </row>
    <row r="669" spans="1:6">
      <c r="A669" s="1"/>
      <c r="B669" s="1"/>
      <c r="C669" s="1"/>
      <c r="D669" s="1"/>
      <c r="E669" s="1"/>
      <c r="F669" s="1"/>
    </row>
    <row r="670" spans="1:6">
      <c r="A670" s="1"/>
      <c r="B670" s="1"/>
      <c r="C670" s="1"/>
      <c r="D670" s="1"/>
      <c r="E670" s="1"/>
      <c r="F670" s="1"/>
    </row>
    <row r="671" spans="1:6">
      <c r="A671" s="1"/>
      <c r="B671" s="1"/>
      <c r="C671" s="1"/>
      <c r="D671" s="1"/>
      <c r="E671" s="1"/>
      <c r="F671" s="1"/>
    </row>
    <row r="672" spans="1:6">
      <c r="A672" s="1"/>
      <c r="B672" s="1"/>
      <c r="C672" s="1"/>
      <c r="D672" s="1"/>
      <c r="E672" s="1"/>
      <c r="F672" s="1"/>
    </row>
    <row r="673" spans="1:6">
      <c r="A673" s="1"/>
      <c r="B673" s="1"/>
      <c r="C673" s="1"/>
      <c r="D673" s="1"/>
      <c r="E673" s="1"/>
      <c r="F673" s="1"/>
    </row>
    <row r="674" spans="1:6">
      <c r="A674" s="1"/>
      <c r="B674" s="1"/>
      <c r="C674" s="1"/>
      <c r="D674" s="1"/>
      <c r="E674" s="1"/>
      <c r="F674" s="1"/>
    </row>
    <row r="675" spans="1:6">
      <c r="A675" s="1"/>
      <c r="B675" s="1"/>
      <c r="C675" s="1"/>
      <c r="D675" s="1"/>
      <c r="E675" s="1"/>
      <c r="F675" s="1"/>
    </row>
    <row r="676" spans="1:6">
      <c r="A676" s="1"/>
      <c r="B676" s="1"/>
      <c r="C676" s="1"/>
      <c r="D676" s="1"/>
      <c r="E676" s="1"/>
      <c r="F676" s="1"/>
    </row>
    <row r="677" spans="1:6">
      <c r="A677" s="1"/>
      <c r="B677" s="1"/>
      <c r="C677" s="1"/>
      <c r="D677" s="1"/>
      <c r="E677" s="1"/>
      <c r="F677" s="1"/>
    </row>
    <row r="678" spans="1:6">
      <c r="A678" s="1"/>
      <c r="B678" s="1"/>
      <c r="C678" s="1"/>
      <c r="D678" s="1"/>
      <c r="E678" s="1"/>
      <c r="F678" s="1"/>
    </row>
    <row r="679" spans="1:6">
      <c r="A679" s="1"/>
      <c r="B679" s="1"/>
      <c r="C679" s="1"/>
      <c r="D679" s="1"/>
      <c r="E679" s="1"/>
      <c r="F679" s="1"/>
    </row>
    <row r="680" spans="1:6">
      <c r="A680" s="1"/>
      <c r="B680" s="1"/>
      <c r="C680" s="1"/>
      <c r="D680" s="1"/>
      <c r="E680" s="1"/>
      <c r="F680" s="1"/>
    </row>
    <row r="681" spans="1:6">
      <c r="A681" s="1"/>
      <c r="B681" s="1"/>
      <c r="C681" s="1"/>
      <c r="D681" s="1"/>
      <c r="E681" s="1"/>
      <c r="F681" s="1"/>
    </row>
    <row r="682" spans="1:6">
      <c r="A682" s="1"/>
      <c r="B682" s="1"/>
      <c r="C682" s="1"/>
      <c r="D682" s="1"/>
      <c r="E682" s="1"/>
      <c r="F682" s="1"/>
    </row>
    <row r="683" spans="1:6">
      <c r="A683" s="1"/>
      <c r="B683" s="1"/>
      <c r="C683" s="1"/>
      <c r="D683" s="1"/>
      <c r="E683" s="1"/>
      <c r="F683" s="1"/>
    </row>
    <row r="684" spans="1:6">
      <c r="A684" s="1"/>
      <c r="B684" s="1"/>
      <c r="C684" s="1"/>
      <c r="D684" s="1"/>
      <c r="E684" s="1"/>
      <c r="F684" s="1"/>
    </row>
    <row r="685" spans="1:6">
      <c r="A685" s="1"/>
      <c r="B685" s="1"/>
      <c r="C685" s="1"/>
      <c r="D685" s="1"/>
      <c r="E685" s="1"/>
      <c r="F685" s="1"/>
    </row>
    <row r="686" spans="1:6">
      <c r="A686" s="1"/>
      <c r="B686" s="1"/>
      <c r="C686" s="1"/>
      <c r="D686" s="1"/>
      <c r="E686" s="1"/>
      <c r="F686" s="1"/>
    </row>
    <row r="687" spans="1:6">
      <c r="A687" s="1"/>
      <c r="B687" s="1"/>
      <c r="C687" s="1"/>
      <c r="D687" s="1"/>
      <c r="E687" s="1"/>
      <c r="F687" s="1"/>
    </row>
    <row r="688" spans="1:6">
      <c r="A688" s="1"/>
      <c r="B688" s="1"/>
      <c r="C688" s="1"/>
      <c r="D688" s="1"/>
      <c r="E688" s="1"/>
      <c r="F688" s="1"/>
    </row>
    <row r="689" spans="1:6">
      <c r="A689" s="1"/>
      <c r="B689" s="1"/>
      <c r="C689" s="1"/>
      <c r="D689" s="1"/>
      <c r="E689" s="1"/>
      <c r="F689" s="1"/>
    </row>
    <row r="690" spans="1:6">
      <c r="A690" s="1"/>
      <c r="B690" s="1"/>
      <c r="C690" s="1"/>
      <c r="D690" s="1"/>
      <c r="E690" s="1"/>
      <c r="F690" s="1"/>
    </row>
    <row r="691" spans="1:6">
      <c r="A691" s="1"/>
      <c r="B691" s="1"/>
      <c r="C691" s="1"/>
      <c r="D691" s="1"/>
      <c r="E691" s="1"/>
      <c r="F691" s="1"/>
    </row>
    <row r="692" spans="1:6">
      <c r="A692" s="1"/>
      <c r="B692" s="1"/>
      <c r="C692" s="1"/>
      <c r="D692" s="1"/>
      <c r="E692" s="1"/>
      <c r="F692" s="1"/>
    </row>
    <row r="693" spans="1:6">
      <c r="A693" s="1"/>
      <c r="B693" s="1"/>
      <c r="C693" s="1"/>
      <c r="D693" s="1"/>
      <c r="E693" s="1"/>
      <c r="F693" s="1"/>
    </row>
    <row r="694" spans="1:6">
      <c r="A694" s="1"/>
      <c r="B694" s="1"/>
      <c r="C694" s="1"/>
      <c r="D694" s="1"/>
      <c r="E694" s="1"/>
      <c r="F694" s="1"/>
    </row>
    <row r="695" spans="1:6">
      <c r="A695" s="1"/>
      <c r="B695" s="1"/>
      <c r="C695" s="1"/>
      <c r="D695" s="1"/>
      <c r="E695" s="1"/>
      <c r="F695" s="1"/>
    </row>
    <row r="696" spans="1:6">
      <c r="A696" s="1"/>
      <c r="B696" s="1"/>
      <c r="C696" s="1"/>
      <c r="D696" s="1"/>
      <c r="E696" s="1"/>
      <c r="F696" s="1"/>
    </row>
    <row r="697" spans="1:6">
      <c r="A697" s="1"/>
      <c r="B697" s="1"/>
      <c r="C697" s="1"/>
      <c r="D697" s="1"/>
      <c r="E697" s="1"/>
      <c r="F697" s="1"/>
    </row>
    <row r="698" spans="1:6">
      <c r="A698" s="1"/>
      <c r="B698" s="1"/>
      <c r="C698" s="1"/>
      <c r="D698" s="1"/>
      <c r="E698" s="1"/>
      <c r="F698" s="1"/>
    </row>
    <row r="699" spans="1:6">
      <c r="A699" s="1"/>
      <c r="B699" s="1"/>
      <c r="C699" s="1"/>
      <c r="D699" s="1"/>
      <c r="E699" s="1"/>
      <c r="F699" s="1"/>
    </row>
    <row r="700" spans="1:6">
      <c r="A700" s="1"/>
      <c r="B700" s="1"/>
      <c r="C700" s="1"/>
      <c r="D700" s="1"/>
      <c r="E700" s="1"/>
      <c r="F700" s="1"/>
    </row>
    <row r="701" spans="1:6">
      <c r="A701" s="1"/>
      <c r="B701" s="1"/>
      <c r="C701" s="1"/>
      <c r="D701" s="1"/>
      <c r="E701" s="1"/>
      <c r="F701" s="1"/>
    </row>
    <row r="702" spans="1:6">
      <c r="A702" s="1"/>
      <c r="B702" s="1"/>
      <c r="C702" s="1"/>
      <c r="D702" s="1"/>
      <c r="E702" s="1"/>
      <c r="F702" s="1"/>
    </row>
    <row r="703" spans="1:6">
      <c r="A703" s="1"/>
      <c r="B703" s="1"/>
      <c r="C703" s="1"/>
      <c r="D703" s="1"/>
      <c r="E703" s="1"/>
      <c r="F703" s="1"/>
    </row>
    <row r="704" spans="1:6">
      <c r="A704" s="1"/>
      <c r="B704" s="1"/>
      <c r="C704" s="1"/>
      <c r="D704" s="1"/>
      <c r="E704" s="1"/>
      <c r="F704" s="1"/>
    </row>
    <row r="705" spans="1:6">
      <c r="A705" s="1"/>
      <c r="B705" s="1"/>
      <c r="C705" s="1"/>
      <c r="D705" s="1"/>
      <c r="E705" s="1"/>
      <c r="F705" s="1"/>
    </row>
    <row r="706" spans="1:6">
      <c r="A706" s="1"/>
      <c r="B706" s="1"/>
      <c r="C706" s="1"/>
      <c r="D706" s="1"/>
      <c r="E706" s="1"/>
      <c r="F706" s="1"/>
    </row>
    <row r="707" spans="1:6">
      <c r="A707" s="1"/>
      <c r="B707" s="1"/>
      <c r="C707" s="1"/>
      <c r="D707" s="1"/>
      <c r="E707" s="1"/>
      <c r="F707" s="1"/>
    </row>
    <row r="708" spans="1:6">
      <c r="A708" s="1"/>
      <c r="B708" s="1"/>
      <c r="C708" s="1"/>
      <c r="D708" s="1"/>
      <c r="E708" s="1"/>
      <c r="F708" s="1"/>
    </row>
    <row r="709" spans="1:6">
      <c r="A709" s="1"/>
      <c r="B709" s="1"/>
      <c r="C709" s="1"/>
      <c r="D709" s="1"/>
      <c r="E709" s="1"/>
      <c r="F709" s="1"/>
    </row>
    <row r="710" spans="1:6">
      <c r="A710" s="1"/>
      <c r="B710" s="1"/>
      <c r="C710" s="1"/>
      <c r="D710" s="1"/>
      <c r="E710" s="1"/>
      <c r="F710" s="1"/>
    </row>
    <row r="711" spans="1:6">
      <c r="A711" s="1"/>
      <c r="B711" s="1"/>
      <c r="C711" s="1"/>
      <c r="D711" s="1"/>
      <c r="E711" s="1"/>
      <c r="F711" s="1"/>
    </row>
    <row r="712" spans="1:6">
      <c r="A712" s="1"/>
      <c r="B712" s="1"/>
      <c r="C712" s="1"/>
      <c r="D712" s="1"/>
      <c r="E712" s="1"/>
      <c r="F712" s="1"/>
    </row>
    <row r="713" spans="1:6">
      <c r="A713" s="1"/>
      <c r="B713" s="1"/>
      <c r="C713" s="1"/>
      <c r="D713" s="1"/>
      <c r="E713" s="1"/>
      <c r="F713" s="1"/>
    </row>
    <row r="714" spans="1:6">
      <c r="A714" s="1"/>
      <c r="B714" s="1"/>
      <c r="C714" s="1"/>
      <c r="D714" s="1"/>
      <c r="E714" s="1"/>
      <c r="F714" s="1"/>
    </row>
    <row r="715" spans="1:6">
      <c r="A715" s="1"/>
      <c r="B715" s="1"/>
      <c r="C715" s="1"/>
      <c r="D715" s="1"/>
      <c r="E715" s="1"/>
      <c r="F715" s="1"/>
    </row>
    <row r="716" spans="1:6">
      <c r="A716" s="1"/>
      <c r="B716" s="1"/>
      <c r="C716" s="1"/>
      <c r="D716" s="1"/>
      <c r="E716" s="1"/>
      <c r="F716" s="1"/>
    </row>
    <row r="717" spans="1:6">
      <c r="A717" s="1"/>
      <c r="B717" s="1"/>
      <c r="C717" s="1"/>
      <c r="D717" s="1"/>
      <c r="E717" s="1"/>
      <c r="F717" s="1"/>
    </row>
    <row r="718" spans="1:6">
      <c r="A718" s="1"/>
      <c r="B718" s="1"/>
      <c r="C718" s="1"/>
      <c r="D718" s="1"/>
      <c r="E718" s="1"/>
      <c r="F718" s="1"/>
    </row>
    <row r="719" spans="1:6">
      <c r="A719" s="1"/>
      <c r="B719" s="1"/>
      <c r="C719" s="1"/>
      <c r="D719" s="1"/>
      <c r="E719" s="1"/>
      <c r="F719" s="1"/>
    </row>
    <row r="720" spans="1:6">
      <c r="A720" s="1"/>
      <c r="B720" s="1"/>
      <c r="C720" s="1"/>
      <c r="D720" s="1"/>
      <c r="E720" s="1"/>
      <c r="F720" s="1"/>
    </row>
    <row r="721" spans="1:6">
      <c r="A721" s="1"/>
      <c r="B721" s="1"/>
      <c r="C721" s="1"/>
      <c r="D721" s="1"/>
      <c r="E721" s="1"/>
      <c r="F721" s="1"/>
    </row>
    <row r="722" spans="1:6">
      <c r="A722" s="1"/>
      <c r="B722" s="1"/>
      <c r="C722" s="1"/>
      <c r="D722" s="1"/>
      <c r="E722" s="1"/>
      <c r="F722" s="1"/>
    </row>
    <row r="723" spans="1:6">
      <c r="A723" s="1"/>
      <c r="B723" s="1"/>
      <c r="C723" s="1"/>
      <c r="D723" s="1"/>
      <c r="E723" s="1"/>
      <c r="F723" s="1"/>
    </row>
    <row r="724" spans="1:6">
      <c r="A724" s="1"/>
      <c r="B724" s="1"/>
      <c r="C724" s="1"/>
      <c r="D724" s="1"/>
      <c r="E724" s="1"/>
      <c r="F724" s="1"/>
    </row>
    <row r="725" spans="1:6">
      <c r="A725" s="1"/>
      <c r="B725" s="1"/>
      <c r="C725" s="1"/>
      <c r="D725" s="1"/>
      <c r="E725" s="1"/>
      <c r="F725" s="1"/>
    </row>
    <row r="726" spans="1:6">
      <c r="A726" s="1"/>
      <c r="B726" s="1"/>
      <c r="C726" s="1"/>
      <c r="D726" s="1"/>
      <c r="E726" s="1"/>
      <c r="F726" s="1"/>
    </row>
    <row r="727" spans="1:6">
      <c r="A727" s="1"/>
      <c r="B727" s="1"/>
      <c r="C727" s="1"/>
      <c r="D727" s="1"/>
      <c r="E727" s="1"/>
      <c r="F727" s="1"/>
    </row>
    <row r="728" spans="1:6">
      <c r="A728" s="1"/>
      <c r="B728" s="1"/>
      <c r="C728" s="1"/>
      <c r="D728" s="1"/>
      <c r="E728" s="1"/>
      <c r="F728" s="1"/>
    </row>
    <row r="729" spans="1:6">
      <c r="A729" s="1"/>
      <c r="B729" s="1"/>
      <c r="C729" s="1"/>
      <c r="D729" s="1"/>
      <c r="E729" s="1"/>
      <c r="F729" s="1"/>
    </row>
    <row r="730" spans="1:6">
      <c r="A730" s="1"/>
      <c r="B730" s="1"/>
      <c r="C730" s="1"/>
      <c r="D730" s="1"/>
      <c r="E730" s="1"/>
      <c r="F730" s="1"/>
    </row>
    <row r="731" spans="1:6">
      <c r="A731" s="1"/>
      <c r="B731" s="1"/>
      <c r="C731" s="1"/>
      <c r="D731" s="1"/>
      <c r="E731" s="1"/>
      <c r="F731" s="1"/>
    </row>
    <row r="732" spans="1:6">
      <c r="A732" s="1"/>
      <c r="B732" s="1"/>
      <c r="C732" s="1"/>
      <c r="D732" s="1"/>
      <c r="E732" s="1"/>
      <c r="F732" s="1"/>
    </row>
    <row r="733" spans="1:6">
      <c r="A733" s="1"/>
      <c r="B733" s="1"/>
      <c r="C733" s="1"/>
      <c r="D733" s="1"/>
      <c r="E733" s="1"/>
      <c r="F733" s="1"/>
    </row>
    <row r="734" spans="1:6">
      <c r="A734" s="1"/>
      <c r="B734" s="1"/>
      <c r="C734" s="1"/>
      <c r="D734" s="1"/>
      <c r="E734" s="1"/>
      <c r="F734" s="1"/>
    </row>
    <row r="735" spans="1:6">
      <c r="A735" s="1"/>
      <c r="B735" s="1"/>
      <c r="C735" s="1"/>
      <c r="D735" s="1"/>
      <c r="E735" s="1"/>
      <c r="F735" s="1"/>
    </row>
    <row r="736" spans="1:6">
      <c r="A736" s="1"/>
      <c r="B736" s="1"/>
      <c r="C736" s="1"/>
      <c r="D736" s="1"/>
      <c r="E736" s="1"/>
      <c r="F736" s="1"/>
    </row>
    <row r="737" spans="1:6">
      <c r="A737" s="1"/>
      <c r="B737" s="1"/>
      <c r="C737" s="1"/>
      <c r="D737" s="1"/>
      <c r="E737" s="1"/>
      <c r="F737" s="1"/>
    </row>
    <row r="738" spans="1:6">
      <c r="A738" s="1"/>
      <c r="B738" s="1"/>
      <c r="C738" s="1"/>
      <c r="D738" s="1"/>
      <c r="E738" s="1"/>
      <c r="F738" s="1"/>
    </row>
    <row r="739" spans="1:6">
      <c r="A739" s="1"/>
      <c r="B739" s="1"/>
      <c r="C739" s="1"/>
      <c r="D739" s="1"/>
      <c r="E739" s="1"/>
      <c r="F739" s="1"/>
    </row>
    <row r="740" spans="1:6">
      <c r="A740" s="1"/>
      <c r="B740" s="1"/>
      <c r="C740" s="1"/>
      <c r="D740" s="1"/>
      <c r="E740" s="1"/>
      <c r="F740" s="1"/>
    </row>
    <row r="741" spans="1:6">
      <c r="A741" s="1"/>
      <c r="B741" s="1"/>
      <c r="C741" s="1"/>
      <c r="D741" s="1"/>
      <c r="E741" s="1"/>
      <c r="F741" s="1"/>
    </row>
    <row r="742" spans="1:6">
      <c r="A742" s="1"/>
      <c r="B742" s="1"/>
      <c r="C742" s="1"/>
      <c r="D742" s="1"/>
      <c r="E742" s="1"/>
      <c r="F742" s="1"/>
    </row>
    <row r="743" spans="1:6">
      <c r="A743" s="1"/>
      <c r="B743" s="1"/>
      <c r="C743" s="1"/>
      <c r="D743" s="1"/>
      <c r="E743" s="1"/>
      <c r="F743" s="1"/>
    </row>
    <row r="744" spans="1:6">
      <c r="A744" s="1"/>
      <c r="B744" s="1"/>
      <c r="C744" s="1"/>
      <c r="D744" s="1"/>
      <c r="E744" s="1"/>
      <c r="F744" s="1"/>
    </row>
    <row r="745" spans="1:6">
      <c r="A745" s="1"/>
      <c r="B745" s="1"/>
      <c r="C745" s="1"/>
      <c r="D745" s="1"/>
      <c r="E745" s="1"/>
      <c r="F745" s="1"/>
    </row>
    <row r="746" spans="1:6">
      <c r="A746" s="1"/>
      <c r="B746" s="1"/>
      <c r="C746" s="1"/>
      <c r="D746" s="1"/>
      <c r="E746" s="1"/>
      <c r="F746" s="1"/>
    </row>
    <row r="747" spans="1:6">
      <c r="A747" s="1"/>
      <c r="B747" s="1"/>
      <c r="C747" s="1"/>
      <c r="D747" s="1"/>
      <c r="E747" s="1"/>
      <c r="F747" s="1"/>
    </row>
    <row r="748" spans="1:6">
      <c r="A748" s="1"/>
      <c r="B748" s="1"/>
      <c r="C748" s="1"/>
      <c r="D748" s="1"/>
      <c r="E748" s="1"/>
      <c r="F748" s="1"/>
    </row>
    <row r="749" spans="1:6">
      <c r="A749" s="1"/>
      <c r="B749" s="1"/>
      <c r="C749" s="1"/>
      <c r="D749" s="1"/>
      <c r="E749" s="1"/>
      <c r="F749" s="1"/>
    </row>
    <row r="750" spans="1:6">
      <c r="A750" s="1"/>
      <c r="B750" s="1"/>
      <c r="C750" s="1"/>
      <c r="D750" s="1"/>
      <c r="E750" s="1"/>
      <c r="F750" s="1"/>
    </row>
    <row r="751" spans="1:6">
      <c r="A751" s="1"/>
      <c r="B751" s="1"/>
      <c r="C751" s="1"/>
      <c r="D751" s="1"/>
      <c r="E751" s="1"/>
      <c r="F751" s="1"/>
    </row>
    <row r="752" spans="1:6">
      <c r="A752" s="1"/>
      <c r="B752" s="1"/>
      <c r="C752" s="1"/>
      <c r="D752" s="1"/>
      <c r="E752" s="1"/>
      <c r="F752" s="1"/>
    </row>
    <row r="753" spans="1:6">
      <c r="A753" s="1"/>
      <c r="B753" s="1"/>
      <c r="C753" s="1"/>
      <c r="D753" s="1"/>
      <c r="E753" s="1"/>
      <c r="F753" s="1"/>
    </row>
    <row r="754" spans="1:6">
      <c r="A754" s="1"/>
      <c r="B754" s="1"/>
      <c r="C754" s="1"/>
      <c r="D754" s="1"/>
      <c r="E754" s="1"/>
      <c r="F754" s="1"/>
    </row>
    <row r="755" spans="1:6">
      <c r="A755" s="1"/>
      <c r="B755" s="1"/>
      <c r="C755" s="1"/>
      <c r="D755" s="1"/>
      <c r="E755" s="1"/>
      <c r="F755" s="1"/>
    </row>
    <row r="756" spans="1:6">
      <c r="A756" s="1"/>
      <c r="B756" s="1"/>
      <c r="C756" s="1"/>
      <c r="D756" s="1"/>
      <c r="E756" s="1"/>
      <c r="F756" s="1"/>
    </row>
    <row r="757" spans="1:6">
      <c r="A757" s="1"/>
      <c r="B757" s="1"/>
      <c r="C757" s="1"/>
      <c r="D757" s="1"/>
      <c r="E757" s="1"/>
      <c r="F757" s="1"/>
    </row>
    <row r="758" spans="1:6">
      <c r="A758" s="1"/>
      <c r="B758" s="1"/>
      <c r="C758" s="1"/>
      <c r="D758" s="1"/>
      <c r="E758" s="1"/>
      <c r="F758" s="1"/>
    </row>
    <row r="759" spans="1:6">
      <c r="A759" s="1"/>
      <c r="B759" s="1"/>
      <c r="C759" s="1"/>
      <c r="D759" s="1"/>
      <c r="E759" s="1"/>
      <c r="F759" s="1"/>
    </row>
    <row r="760" spans="1:6">
      <c r="A760" s="1"/>
      <c r="B760" s="1"/>
      <c r="C760" s="1"/>
      <c r="D760" s="1"/>
      <c r="E760" s="1"/>
      <c r="F760" s="1"/>
    </row>
    <row r="761" spans="1:6">
      <c r="A761" s="1"/>
      <c r="B761" s="1"/>
      <c r="C761" s="1"/>
      <c r="D761" s="1"/>
      <c r="E761" s="1"/>
      <c r="F761" s="1"/>
    </row>
    <row r="762" spans="1:6">
      <c r="A762" s="1"/>
      <c r="B762" s="1"/>
      <c r="C762" s="1"/>
      <c r="D762" s="1"/>
      <c r="E762" s="1"/>
      <c r="F762" s="1"/>
    </row>
    <row r="763" spans="1:6">
      <c r="A763" s="1"/>
      <c r="B763" s="1"/>
      <c r="C763" s="1"/>
      <c r="D763" s="1"/>
      <c r="E763" s="1"/>
      <c r="F763" s="1"/>
    </row>
    <row r="764" spans="1:6">
      <c r="A764" s="1"/>
      <c r="B764" s="1"/>
      <c r="C764" s="1"/>
      <c r="D764" s="1"/>
      <c r="E764" s="1"/>
      <c r="F764" s="1"/>
    </row>
    <row r="765" spans="1:6">
      <c r="A765" s="1"/>
      <c r="B765" s="1"/>
      <c r="C765" s="1"/>
      <c r="D765" s="1"/>
      <c r="E765" s="1"/>
      <c r="F765" s="1"/>
    </row>
    <row r="766" spans="1:6">
      <c r="A766" s="1"/>
      <c r="B766" s="1"/>
      <c r="C766" s="1"/>
      <c r="D766" s="1"/>
      <c r="E766" s="1"/>
      <c r="F766" s="1"/>
    </row>
    <row r="767" spans="1:6">
      <c r="A767" s="1"/>
      <c r="B767" s="1"/>
      <c r="C767" s="1"/>
      <c r="D767" s="1"/>
      <c r="E767" s="1"/>
      <c r="F767" s="1"/>
    </row>
    <row r="768" spans="1:6">
      <c r="A768" s="1"/>
      <c r="B768" s="1"/>
      <c r="C768" s="1"/>
      <c r="D768" s="1"/>
      <c r="E768" s="1"/>
      <c r="F768" s="1"/>
    </row>
    <row r="769" spans="1:6">
      <c r="A769" s="1"/>
      <c r="B769" s="1"/>
      <c r="C769" s="1"/>
      <c r="D769" s="1"/>
      <c r="E769" s="1"/>
      <c r="F769" s="1"/>
    </row>
    <row r="770" spans="1:6">
      <c r="A770" s="1"/>
      <c r="B770" s="1"/>
      <c r="C770" s="1"/>
      <c r="D770" s="1"/>
      <c r="E770" s="1"/>
      <c r="F770" s="1"/>
    </row>
    <row r="771" spans="1:6">
      <c r="A771" s="1"/>
      <c r="B771" s="1"/>
      <c r="C771" s="1"/>
      <c r="D771" s="1"/>
      <c r="E771" s="1"/>
      <c r="F771" s="1"/>
    </row>
    <row r="772" spans="1:6">
      <c r="A772" s="1"/>
      <c r="B772" s="1"/>
      <c r="C772" s="1"/>
      <c r="D772" s="1"/>
      <c r="E772" s="1"/>
      <c r="F772" s="1"/>
    </row>
    <row r="773" spans="1:6">
      <c r="A773" s="1"/>
      <c r="B773" s="1"/>
      <c r="C773" s="1"/>
      <c r="D773" s="1"/>
      <c r="E773" s="1"/>
      <c r="F773" s="1"/>
    </row>
    <row r="774" spans="1:6">
      <c r="A774" s="1"/>
      <c r="B774" s="1"/>
      <c r="C774" s="1"/>
      <c r="D774" s="1"/>
      <c r="E774" s="1"/>
      <c r="F774" s="1"/>
    </row>
    <row r="775" spans="1:6">
      <c r="A775" s="1"/>
      <c r="B775" s="1"/>
      <c r="C775" s="1"/>
      <c r="D775" s="1"/>
      <c r="E775" s="1"/>
      <c r="F775" s="1"/>
    </row>
    <row r="776" spans="1:6">
      <c r="A776" s="1"/>
      <c r="B776" s="1"/>
      <c r="C776" s="1"/>
      <c r="D776" s="1"/>
      <c r="E776" s="1"/>
      <c r="F776" s="1"/>
    </row>
    <row r="777" spans="1:6">
      <c r="A777" s="1"/>
      <c r="B777" s="1"/>
      <c r="C777" s="1"/>
      <c r="D777" s="1"/>
      <c r="E777" s="1"/>
      <c r="F777" s="1"/>
    </row>
    <row r="778" spans="1:6">
      <c r="A778" s="1"/>
      <c r="B778" s="1"/>
      <c r="C778" s="1"/>
      <c r="D778" s="1"/>
      <c r="E778" s="1"/>
      <c r="F778" s="1"/>
    </row>
    <row r="779" spans="1:6">
      <c r="A779" s="1"/>
      <c r="B779" s="1"/>
      <c r="C779" s="1"/>
      <c r="D779" s="1"/>
      <c r="E779" s="1"/>
      <c r="F779" s="1"/>
    </row>
    <row r="780" spans="1:6">
      <c r="A780" s="1"/>
      <c r="B780" s="1"/>
      <c r="C780" s="1"/>
      <c r="D780" s="1"/>
      <c r="E780" s="1"/>
      <c r="F780" s="1"/>
    </row>
    <row r="781" spans="1:6">
      <c r="A781" s="1"/>
      <c r="B781" s="1"/>
      <c r="C781" s="1"/>
      <c r="D781" s="1"/>
      <c r="E781" s="1"/>
      <c r="F781" s="1"/>
    </row>
    <row r="782" spans="1:6">
      <c r="A782" s="1"/>
      <c r="B782" s="1"/>
      <c r="C782" s="1"/>
      <c r="D782" s="1"/>
      <c r="E782" s="1"/>
      <c r="F782" s="1"/>
    </row>
    <row r="783" spans="1:6">
      <c r="A783" s="1"/>
      <c r="B783" s="1"/>
      <c r="C783" s="1"/>
      <c r="D783" s="1"/>
      <c r="E783" s="1"/>
      <c r="F783" s="1"/>
    </row>
    <row r="784" spans="1:6">
      <c r="A784" s="1"/>
      <c r="B784" s="1"/>
      <c r="C784" s="1"/>
      <c r="D784" s="1"/>
      <c r="E784" s="1"/>
      <c r="F784" s="1"/>
    </row>
    <row r="785" spans="1:6">
      <c r="A785" s="1"/>
      <c r="B785" s="1"/>
      <c r="C785" s="1"/>
      <c r="D785" s="1"/>
      <c r="E785" s="1"/>
      <c r="F785" s="1"/>
    </row>
    <row r="786" spans="1:6">
      <c r="A786" s="1"/>
      <c r="B786" s="1"/>
      <c r="C786" s="1"/>
      <c r="D786" s="1"/>
      <c r="E786" s="1"/>
      <c r="F786" s="1"/>
    </row>
    <row r="787" spans="1:6">
      <c r="A787" s="1"/>
      <c r="B787" s="1"/>
      <c r="C787" s="1"/>
      <c r="D787" s="1"/>
      <c r="E787" s="1"/>
      <c r="F787" s="1"/>
    </row>
    <row r="788" spans="1:6">
      <c r="A788" s="1"/>
      <c r="B788" s="1"/>
      <c r="C788" s="1"/>
      <c r="D788" s="1"/>
      <c r="E788" s="1"/>
      <c r="F788" s="1"/>
    </row>
    <row r="789" spans="1:6">
      <c r="A789" s="1"/>
      <c r="B789" s="1"/>
      <c r="C789" s="1"/>
      <c r="D789" s="1"/>
      <c r="E789" s="1"/>
      <c r="F789" s="1"/>
    </row>
    <row r="790" spans="1:6">
      <c r="A790" s="1"/>
      <c r="B790" s="1"/>
      <c r="C790" s="1"/>
      <c r="D790" s="1"/>
      <c r="E790" s="1"/>
      <c r="F790" s="1"/>
    </row>
    <row r="791" spans="1:6">
      <c r="A791" s="1"/>
      <c r="B791" s="1"/>
      <c r="C791" s="1"/>
      <c r="D791" s="1"/>
      <c r="E791" s="1"/>
      <c r="F791" s="1"/>
    </row>
    <row r="792" spans="1:6">
      <c r="A792" s="1"/>
      <c r="B792" s="1"/>
      <c r="C792" s="1"/>
      <c r="D792" s="1"/>
      <c r="E792" s="1"/>
      <c r="F792" s="1"/>
    </row>
    <row r="793" spans="1:6">
      <c r="A793" s="1"/>
      <c r="B793" s="1"/>
      <c r="C793" s="1"/>
      <c r="D793" s="1"/>
      <c r="E793" s="1"/>
      <c r="F793" s="1"/>
    </row>
    <row r="794" spans="1:6">
      <c r="A794" s="1"/>
      <c r="B794" s="1"/>
      <c r="C794" s="1"/>
      <c r="D794" s="1"/>
      <c r="E794" s="1"/>
      <c r="F794" s="1"/>
    </row>
    <row r="795" spans="1:6">
      <c r="A795" s="1"/>
      <c r="B795" s="1"/>
      <c r="C795" s="1"/>
      <c r="D795" s="1"/>
      <c r="E795" s="1"/>
      <c r="F795" s="1"/>
    </row>
    <row r="796" spans="1:6">
      <c r="A796" s="1"/>
      <c r="B796" s="1"/>
      <c r="C796" s="1"/>
      <c r="D796" s="1"/>
      <c r="E796" s="1"/>
      <c r="F796" s="1"/>
    </row>
    <row r="797" spans="1:6">
      <c r="A797" s="1"/>
      <c r="B797" s="1"/>
      <c r="C797" s="1"/>
      <c r="D797" s="1"/>
      <c r="E797" s="1"/>
      <c r="F797" s="1"/>
    </row>
    <row r="798" spans="1:6">
      <c r="A798" s="1"/>
      <c r="B798" s="1"/>
      <c r="C798" s="1"/>
      <c r="D798" s="1"/>
      <c r="E798" s="1"/>
      <c r="F798" s="1"/>
    </row>
    <row r="799" spans="1:6">
      <c r="A799" s="1"/>
      <c r="B799" s="1"/>
      <c r="C799" s="1"/>
      <c r="D799" s="1"/>
      <c r="E799" s="1"/>
      <c r="F799" s="1"/>
    </row>
    <row r="800" spans="1:6">
      <c r="A800" s="1"/>
      <c r="B800" s="1"/>
      <c r="C800" s="1"/>
      <c r="D800" s="1"/>
      <c r="E800" s="1"/>
      <c r="F800" s="1"/>
    </row>
    <row r="801" spans="1:6">
      <c r="A801" s="1"/>
      <c r="B801" s="1"/>
      <c r="C801" s="1"/>
      <c r="D801" s="1"/>
      <c r="E801" s="1"/>
      <c r="F801" s="1"/>
    </row>
    <row r="802" spans="1:6">
      <c r="A802" s="1"/>
      <c r="B802" s="1"/>
      <c r="C802" s="1"/>
      <c r="D802" s="1"/>
      <c r="E802" s="1"/>
      <c r="F802" s="1"/>
    </row>
    <row r="803" spans="1:6">
      <c r="A803" s="1"/>
      <c r="B803" s="1"/>
      <c r="C803" s="1"/>
      <c r="D803" s="1"/>
      <c r="E803" s="1"/>
      <c r="F803" s="1"/>
    </row>
    <row r="804" spans="1:6">
      <c r="A804" s="1"/>
      <c r="B804" s="1"/>
      <c r="C804" s="1"/>
      <c r="D804" s="1"/>
      <c r="E804" s="1"/>
      <c r="F804" s="1"/>
    </row>
    <row r="805" spans="1:6">
      <c r="A805" s="1"/>
      <c r="B805" s="1"/>
      <c r="C805" s="1"/>
      <c r="D805" s="1"/>
      <c r="E805" s="1"/>
      <c r="F805" s="1"/>
    </row>
    <row r="806" spans="1:6">
      <c r="A806" s="1"/>
      <c r="B806" s="1"/>
      <c r="C806" s="1"/>
      <c r="D806" s="1"/>
      <c r="E806" s="1"/>
      <c r="F806" s="1"/>
    </row>
    <row r="807" spans="1:6">
      <c r="A807" s="1"/>
      <c r="B807" s="1"/>
      <c r="C807" s="1"/>
      <c r="D807" s="1"/>
      <c r="E807" s="1"/>
      <c r="F807" s="1"/>
    </row>
    <row r="808" spans="1:6">
      <c r="A808" s="1"/>
      <c r="B808" s="1"/>
      <c r="C808" s="1"/>
      <c r="D808" s="1"/>
      <c r="E808" s="1"/>
      <c r="F808" s="1"/>
    </row>
    <row r="809" spans="1:6">
      <c r="A809" s="1"/>
      <c r="B809" s="1"/>
      <c r="C809" s="1"/>
      <c r="D809" s="1"/>
      <c r="E809" s="1"/>
      <c r="F809" s="1"/>
    </row>
    <row r="810" spans="1:6">
      <c r="A810" s="1"/>
      <c r="B810" s="1"/>
      <c r="C810" s="1"/>
      <c r="D810" s="1"/>
      <c r="E810" s="1"/>
      <c r="F810" s="1"/>
    </row>
    <row r="811" spans="1:6">
      <c r="A811" s="1"/>
      <c r="B811" s="1"/>
      <c r="C811" s="1"/>
      <c r="D811" s="1"/>
      <c r="E811" s="1"/>
      <c r="F811" s="1"/>
    </row>
    <row r="812" spans="1:6">
      <c r="A812" s="1"/>
      <c r="B812" s="1"/>
      <c r="C812" s="1"/>
      <c r="D812" s="1"/>
      <c r="E812" s="1"/>
      <c r="F812" s="1"/>
    </row>
    <row r="813" spans="1:6">
      <c r="A813" s="1"/>
      <c r="B813" s="1"/>
      <c r="C813" s="1"/>
      <c r="D813" s="1"/>
      <c r="E813" s="1"/>
      <c r="F813" s="1"/>
    </row>
    <row r="814" spans="1:6">
      <c r="A814" s="1"/>
      <c r="B814" s="1"/>
      <c r="C814" s="1"/>
      <c r="D814" s="1"/>
      <c r="E814" s="1"/>
      <c r="F814" s="1"/>
    </row>
    <row r="815" spans="1:6">
      <c r="A815" s="1"/>
      <c r="B815" s="1"/>
      <c r="C815" s="1"/>
      <c r="D815" s="1"/>
      <c r="E815" s="1"/>
      <c r="F815" s="1"/>
    </row>
    <row r="816" spans="1:6">
      <c r="A816" s="1"/>
      <c r="B816" s="1"/>
      <c r="C816" s="1"/>
      <c r="D816" s="1"/>
      <c r="E816" s="1"/>
      <c r="F816" s="1"/>
    </row>
    <row r="817" spans="1:6">
      <c r="A817" s="1"/>
      <c r="B817" s="1"/>
      <c r="C817" s="1"/>
      <c r="D817" s="1"/>
      <c r="E817" s="1"/>
      <c r="F817" s="1"/>
    </row>
    <row r="818" spans="1:6">
      <c r="A818" s="1"/>
      <c r="B818" s="1"/>
      <c r="C818" s="1"/>
      <c r="D818" s="1"/>
      <c r="E818" s="1"/>
      <c r="F818" s="1"/>
    </row>
    <row r="819" spans="1:6">
      <c r="A819" s="1"/>
      <c r="B819" s="1"/>
      <c r="C819" s="1"/>
      <c r="D819" s="1"/>
      <c r="E819" s="1"/>
      <c r="F819" s="1"/>
    </row>
    <row r="820" spans="1:6">
      <c r="A820" s="1"/>
      <c r="B820" s="1"/>
      <c r="C820" s="1"/>
      <c r="D820" s="1"/>
      <c r="E820" s="1"/>
      <c r="F820" s="1"/>
    </row>
    <row r="821" spans="1:6">
      <c r="A821" s="1"/>
      <c r="B821" s="1"/>
      <c r="C821" s="1"/>
      <c r="D821" s="1"/>
      <c r="E821" s="1"/>
      <c r="F821" s="1"/>
    </row>
    <row r="822" spans="1:6">
      <c r="A822" s="1"/>
      <c r="B822" s="1"/>
      <c r="C822" s="1"/>
      <c r="D822" s="1"/>
      <c r="E822" s="1"/>
      <c r="F822" s="1"/>
    </row>
    <row r="823" spans="1:6">
      <c r="A823" s="1"/>
      <c r="B823" s="1"/>
      <c r="C823" s="1"/>
      <c r="D823" s="1"/>
      <c r="E823" s="1"/>
      <c r="F823" s="1"/>
    </row>
    <row r="824" spans="1:6">
      <c r="A824" s="1"/>
      <c r="B824" s="1"/>
      <c r="C824" s="1"/>
      <c r="D824" s="1"/>
      <c r="E824" s="1"/>
      <c r="F824" s="1"/>
    </row>
    <row r="825" spans="1:6">
      <c r="A825" s="1"/>
      <c r="B825" s="1"/>
      <c r="C825" s="1"/>
      <c r="D825" s="1"/>
      <c r="E825" s="1"/>
      <c r="F825" s="1"/>
    </row>
    <row r="826" spans="1:6">
      <c r="A826" s="1"/>
      <c r="B826" s="1"/>
      <c r="C826" s="1"/>
      <c r="D826" s="1"/>
      <c r="E826" s="1"/>
      <c r="F826" s="1"/>
    </row>
    <row r="827" spans="1:6">
      <c r="A827" s="1"/>
      <c r="B827" s="1"/>
      <c r="C827" s="1"/>
      <c r="D827" s="1"/>
      <c r="E827" s="1"/>
      <c r="F827" s="1"/>
    </row>
    <row r="828" spans="1:6">
      <c r="A828" s="1"/>
      <c r="B828" s="1"/>
      <c r="C828" s="1"/>
      <c r="D828" s="1"/>
      <c r="E828" s="1"/>
      <c r="F828" s="1"/>
    </row>
    <row r="829" spans="1:6">
      <c r="A829" s="1"/>
      <c r="B829" s="1"/>
      <c r="C829" s="1"/>
      <c r="D829" s="1"/>
      <c r="E829" s="1"/>
      <c r="F829" s="1"/>
    </row>
    <row r="830" spans="1:6">
      <c r="A830" s="1"/>
      <c r="B830" s="1"/>
      <c r="C830" s="1"/>
      <c r="D830" s="1"/>
      <c r="E830" s="1"/>
      <c r="F830" s="1"/>
    </row>
    <row r="831" spans="1:6">
      <c r="A831" s="1"/>
      <c r="B831" s="1"/>
      <c r="C831" s="1"/>
      <c r="D831" s="1"/>
      <c r="E831" s="1"/>
      <c r="F831" s="1"/>
    </row>
    <row r="832" spans="1:6">
      <c r="A832" s="1"/>
      <c r="B832" s="1"/>
      <c r="C832" s="1"/>
      <c r="D832" s="1"/>
      <c r="E832" s="1"/>
      <c r="F832" s="1"/>
    </row>
    <row r="833" spans="1:6">
      <c r="A833" s="1"/>
      <c r="B833" s="1"/>
      <c r="C833" s="1"/>
      <c r="D833" s="1"/>
      <c r="E833" s="1"/>
      <c r="F833" s="1"/>
    </row>
    <row r="834" spans="1:6">
      <c r="A834" s="1"/>
      <c r="B834" s="1"/>
      <c r="C834" s="1"/>
      <c r="D834" s="1"/>
      <c r="E834" s="1"/>
      <c r="F834" s="1"/>
    </row>
    <row r="835" spans="1:6">
      <c r="A835" s="1"/>
      <c r="B835" s="1"/>
      <c r="C835" s="1"/>
      <c r="D835" s="1"/>
      <c r="E835" s="1"/>
      <c r="F835" s="1"/>
    </row>
    <row r="836" spans="1:6">
      <c r="A836" s="1"/>
      <c r="B836" s="1"/>
      <c r="C836" s="1"/>
      <c r="D836" s="1"/>
      <c r="E836" s="1"/>
      <c r="F836" s="1"/>
    </row>
    <row r="837" spans="1:6">
      <c r="A837" s="1"/>
      <c r="B837" s="1"/>
      <c r="C837" s="1"/>
      <c r="D837" s="1"/>
      <c r="E837" s="1"/>
      <c r="F837" s="1"/>
    </row>
    <row r="838" spans="1:6">
      <c r="A838" s="1"/>
      <c r="B838" s="1"/>
      <c r="C838" s="1"/>
      <c r="D838" s="1"/>
      <c r="E838" s="1"/>
      <c r="F838" s="1"/>
    </row>
    <row r="839" spans="1:6">
      <c r="A839" s="1"/>
      <c r="B839" s="1"/>
      <c r="C839" s="1"/>
      <c r="D839" s="1"/>
      <c r="E839" s="1"/>
      <c r="F839" s="1"/>
    </row>
    <row r="840" spans="1:6">
      <c r="A840" s="1"/>
      <c r="B840" s="1"/>
      <c r="C840" s="1"/>
      <c r="D840" s="1"/>
      <c r="E840" s="1"/>
      <c r="F840" s="1"/>
    </row>
    <row r="841" spans="1:6">
      <c r="A841" s="1"/>
      <c r="B841" s="1"/>
      <c r="C841" s="1"/>
      <c r="D841" s="1"/>
      <c r="E841" s="1"/>
      <c r="F841" s="1"/>
    </row>
    <row r="842" spans="1:6">
      <c r="A842" s="1"/>
      <c r="B842" s="1"/>
      <c r="C842" s="1"/>
      <c r="D842" s="1"/>
      <c r="E842" s="1"/>
      <c r="F842" s="1"/>
    </row>
    <row r="843" spans="1:6">
      <c r="A843" s="1"/>
      <c r="B843" s="1"/>
      <c r="C843" s="1"/>
      <c r="D843" s="1"/>
      <c r="E843" s="1"/>
      <c r="F843" s="1"/>
    </row>
    <row r="844" spans="1:6">
      <c r="A844" s="1"/>
      <c r="B844" s="1"/>
      <c r="C844" s="1"/>
      <c r="D844" s="1"/>
      <c r="E844" s="1"/>
      <c r="F844" s="1"/>
    </row>
    <row r="845" spans="1:6">
      <c r="A845" s="1"/>
      <c r="B845" s="1"/>
      <c r="C845" s="1"/>
      <c r="D845" s="1"/>
      <c r="E845" s="1"/>
      <c r="F845" s="1"/>
    </row>
    <row r="846" spans="1:6">
      <c r="A846" s="1"/>
      <c r="B846" s="1"/>
      <c r="C846" s="1"/>
      <c r="D846" s="1"/>
      <c r="E846" s="1"/>
      <c r="F846" s="1"/>
    </row>
    <row r="847" spans="1:6">
      <c r="A847" s="1"/>
      <c r="B847" s="1"/>
      <c r="C847" s="1"/>
      <c r="D847" s="1"/>
      <c r="E847" s="1"/>
      <c r="F847" s="1"/>
    </row>
    <row r="848" spans="1:6">
      <c r="A848" s="1"/>
      <c r="B848" s="1"/>
      <c r="C848" s="1"/>
      <c r="D848" s="1"/>
      <c r="E848" s="1"/>
      <c r="F848" s="1"/>
    </row>
    <row r="849" spans="1:6">
      <c r="A849" s="1"/>
      <c r="B849" s="1"/>
      <c r="C849" s="1"/>
      <c r="D849" s="1"/>
      <c r="E849" s="1"/>
      <c r="F849" s="1"/>
    </row>
    <row r="850" spans="1:6">
      <c r="A850" s="1"/>
      <c r="B850" s="1"/>
      <c r="C850" s="1"/>
      <c r="D850" s="1"/>
      <c r="E850" s="1"/>
      <c r="F850" s="1"/>
    </row>
    <row r="851" spans="1:6">
      <c r="A851" s="1"/>
      <c r="B851" s="1"/>
      <c r="C851" s="1"/>
      <c r="D851" s="1"/>
      <c r="E851" s="1"/>
      <c r="F851" s="1"/>
    </row>
    <row r="852" spans="1:6">
      <c r="A852" s="1"/>
      <c r="B852" s="1"/>
      <c r="C852" s="1"/>
      <c r="D852" s="1"/>
      <c r="E852" s="1"/>
      <c r="F852" s="1"/>
    </row>
    <row r="853" spans="1:6">
      <c r="A853" s="1"/>
      <c r="B853" s="1"/>
      <c r="C853" s="1"/>
      <c r="D853" s="1"/>
      <c r="E853" s="1"/>
      <c r="F853" s="1"/>
    </row>
    <row r="854" spans="1:6">
      <c r="A854" s="1"/>
      <c r="B854" s="1"/>
      <c r="C854" s="1"/>
      <c r="D854" s="1"/>
      <c r="E854" s="1"/>
      <c r="F854" s="1"/>
    </row>
    <row r="855" spans="1:6">
      <c r="A855" s="1"/>
      <c r="B855" s="1"/>
      <c r="C855" s="1"/>
      <c r="D855" s="1"/>
      <c r="E855" s="1"/>
      <c r="F855" s="1"/>
    </row>
    <row r="856" spans="1:6">
      <c r="A856" s="1"/>
      <c r="B856" s="1"/>
      <c r="C856" s="1"/>
      <c r="D856" s="1"/>
      <c r="E856" s="1"/>
      <c r="F856" s="1"/>
    </row>
    <row r="857" spans="1:6">
      <c r="A857" s="1"/>
      <c r="B857" s="1"/>
      <c r="C857" s="1"/>
      <c r="D857" s="1"/>
      <c r="E857" s="1"/>
      <c r="F857" s="1"/>
    </row>
    <row r="858" spans="1:6">
      <c r="A858" s="1"/>
      <c r="B858" s="1"/>
      <c r="C858" s="1"/>
      <c r="D858" s="1"/>
      <c r="E858" s="1"/>
      <c r="F858" s="1"/>
    </row>
    <row r="859" spans="1:6">
      <c r="A859" s="1"/>
      <c r="B859" s="1"/>
      <c r="C859" s="1"/>
      <c r="D859" s="1"/>
      <c r="E859" s="1"/>
      <c r="F859" s="1"/>
    </row>
    <row r="860" spans="1:6">
      <c r="A860" s="1"/>
      <c r="B860" s="1"/>
      <c r="C860" s="1"/>
      <c r="D860" s="1"/>
      <c r="E860" s="1"/>
      <c r="F860" s="1"/>
    </row>
    <row r="861" spans="1:6">
      <c r="A861" s="1"/>
      <c r="B861" s="1"/>
      <c r="C861" s="1"/>
      <c r="D861" s="1"/>
      <c r="E861" s="1"/>
      <c r="F861" s="1"/>
    </row>
    <row r="862" spans="1:6">
      <c r="A862" s="1"/>
      <c r="B862" s="1"/>
      <c r="C862" s="1"/>
      <c r="D862" s="1"/>
      <c r="E862" s="1"/>
      <c r="F862" s="1"/>
    </row>
    <row r="863" spans="1:6">
      <c r="A863" s="1"/>
      <c r="B863" s="1"/>
      <c r="C863" s="1"/>
      <c r="D863" s="1"/>
      <c r="E863" s="1"/>
      <c r="F863" s="1"/>
    </row>
    <row r="864" spans="1:6">
      <c r="A864" s="1"/>
      <c r="B864" s="1"/>
      <c r="C864" s="1"/>
      <c r="D864" s="1"/>
      <c r="E864" s="1"/>
      <c r="F864" s="1"/>
    </row>
    <row r="865" spans="1:6">
      <c r="A865" s="1"/>
      <c r="B865" s="1"/>
      <c r="C865" s="1"/>
      <c r="D865" s="1"/>
      <c r="E865" s="1"/>
      <c r="F865" s="1"/>
    </row>
    <row r="866" spans="1:6">
      <c r="A866" s="1"/>
      <c r="B866" s="1"/>
      <c r="C866" s="1"/>
      <c r="D866" s="1"/>
      <c r="E866" s="1"/>
      <c r="F866" s="1"/>
    </row>
    <row r="867" spans="1:6">
      <c r="A867" s="1"/>
      <c r="B867" s="1"/>
      <c r="C867" s="1"/>
      <c r="D867" s="1"/>
      <c r="E867" s="1"/>
      <c r="F867" s="1"/>
    </row>
    <row r="868" spans="1:6">
      <c r="A868" s="1"/>
      <c r="B868" s="1"/>
      <c r="C868" s="1"/>
      <c r="D868" s="1"/>
      <c r="E868" s="1"/>
      <c r="F868" s="1"/>
    </row>
    <row r="869" spans="1:6">
      <c r="A869" s="1"/>
      <c r="B869" s="1"/>
      <c r="C869" s="1"/>
      <c r="D869" s="1"/>
      <c r="E869" s="1"/>
      <c r="F869" s="1"/>
    </row>
    <row r="870" spans="1:6">
      <c r="A870" s="1"/>
      <c r="B870" s="1"/>
      <c r="C870" s="1"/>
      <c r="D870" s="1"/>
      <c r="E870" s="1"/>
      <c r="F870" s="1"/>
    </row>
    <row r="871" spans="1:6">
      <c r="A871" s="1"/>
      <c r="B871" s="1"/>
      <c r="C871" s="1"/>
      <c r="D871" s="1"/>
      <c r="E871" s="1"/>
      <c r="F871" s="1"/>
    </row>
    <row r="872" spans="1:6">
      <c r="A872" s="1"/>
      <c r="B872" s="1"/>
      <c r="C872" s="1"/>
      <c r="D872" s="1"/>
      <c r="E872" s="1"/>
      <c r="F872" s="1"/>
    </row>
    <row r="873" spans="1:6">
      <c r="A873" s="1"/>
      <c r="B873" s="1"/>
      <c r="C873" s="1"/>
      <c r="D873" s="1"/>
      <c r="E873" s="1"/>
      <c r="F873" s="1"/>
    </row>
    <row r="874" spans="1:6">
      <c r="A874" s="1"/>
      <c r="B874" s="1"/>
      <c r="C874" s="1"/>
      <c r="D874" s="1"/>
      <c r="E874" s="1"/>
      <c r="F874" s="1"/>
    </row>
    <row r="875" spans="1:6">
      <c r="A875" s="1"/>
      <c r="B875" s="1"/>
      <c r="C875" s="1"/>
      <c r="D875" s="1"/>
      <c r="E875" s="1"/>
      <c r="F875" s="1"/>
    </row>
    <row r="876" spans="1:6">
      <c r="A876" s="1"/>
      <c r="B876" s="1"/>
      <c r="C876" s="1"/>
      <c r="D876" s="1"/>
      <c r="E876" s="1"/>
      <c r="F876" s="1"/>
    </row>
    <row r="877" spans="1:6">
      <c r="A877" s="1"/>
      <c r="B877" s="1"/>
      <c r="C877" s="1"/>
      <c r="D877" s="1"/>
      <c r="E877" s="1"/>
      <c r="F877" s="1"/>
    </row>
    <row r="878" spans="1:6">
      <c r="A878" s="1"/>
      <c r="B878" s="1"/>
      <c r="C878" s="1"/>
      <c r="D878" s="1"/>
      <c r="E878" s="1"/>
      <c r="F878" s="1"/>
    </row>
    <row r="879" spans="1:6">
      <c r="A879" s="1"/>
      <c r="B879" s="1"/>
      <c r="C879" s="1"/>
      <c r="D879" s="1"/>
      <c r="E879" s="1"/>
      <c r="F879" s="1"/>
    </row>
    <row r="880" spans="1:6">
      <c r="A880" s="1"/>
      <c r="B880" s="1"/>
      <c r="C880" s="1"/>
      <c r="D880" s="1"/>
      <c r="E880" s="1"/>
      <c r="F880" s="1"/>
    </row>
    <row r="881" spans="1:6">
      <c r="A881" s="1"/>
      <c r="B881" s="1"/>
      <c r="C881" s="1"/>
      <c r="D881" s="1"/>
      <c r="E881" s="1"/>
      <c r="F881" s="1"/>
    </row>
    <row r="882" spans="1:6">
      <c r="A882" s="1"/>
      <c r="B882" s="1"/>
      <c r="C882" s="1"/>
      <c r="D882" s="1"/>
      <c r="E882" s="1"/>
      <c r="F882" s="1"/>
    </row>
    <row r="883" spans="1:6">
      <c r="A883" s="1"/>
      <c r="B883" s="1"/>
      <c r="C883" s="1"/>
      <c r="D883" s="1"/>
      <c r="E883" s="1"/>
      <c r="F883" s="1"/>
    </row>
    <row r="884" spans="1:6">
      <c r="A884" s="1"/>
      <c r="B884" s="1"/>
      <c r="C884" s="1"/>
      <c r="D884" s="1"/>
      <c r="E884" s="1"/>
      <c r="F884" s="1"/>
    </row>
    <row r="885" spans="1:6">
      <c r="A885" s="1"/>
      <c r="B885" s="1"/>
      <c r="C885" s="1"/>
      <c r="D885" s="1"/>
      <c r="E885" s="1"/>
      <c r="F885" s="1"/>
    </row>
    <row r="886" spans="1:6">
      <c r="A886" s="1"/>
      <c r="B886" s="1"/>
      <c r="C886" s="1"/>
      <c r="D886" s="1"/>
      <c r="E886" s="1"/>
      <c r="F886" s="1"/>
    </row>
    <row r="887" spans="1:6">
      <c r="A887" s="1"/>
      <c r="B887" s="1"/>
      <c r="C887" s="1"/>
      <c r="D887" s="1"/>
      <c r="E887" s="1"/>
      <c r="F887" s="1"/>
    </row>
    <row r="888" spans="1:6">
      <c r="A888" s="1"/>
      <c r="B888" s="1"/>
      <c r="C888" s="1"/>
      <c r="D888" s="1"/>
      <c r="E888" s="1"/>
      <c r="F888" s="1"/>
    </row>
    <row r="889" spans="1:6">
      <c r="A889" s="1"/>
      <c r="B889" s="1"/>
      <c r="C889" s="1"/>
      <c r="D889" s="1"/>
      <c r="E889" s="1"/>
      <c r="F889" s="1"/>
    </row>
    <row r="890" spans="1:6">
      <c r="A890" s="1"/>
      <c r="B890" s="1"/>
      <c r="C890" s="1"/>
      <c r="D890" s="1"/>
      <c r="E890" s="1"/>
      <c r="F890" s="1"/>
    </row>
    <row r="891" spans="1:6">
      <c r="A891" s="1"/>
      <c r="B891" s="1"/>
      <c r="C891" s="1"/>
      <c r="D891" s="1"/>
      <c r="E891" s="1"/>
      <c r="F891" s="1"/>
    </row>
    <row r="892" spans="1:6">
      <c r="A892" s="1"/>
      <c r="B892" s="1"/>
      <c r="C892" s="1"/>
      <c r="D892" s="1"/>
      <c r="E892" s="1"/>
      <c r="F892" s="1"/>
    </row>
    <row r="893" spans="1:6">
      <c r="A893" s="1"/>
      <c r="B893" s="1"/>
      <c r="C893" s="1"/>
      <c r="D893" s="1"/>
      <c r="E893" s="1"/>
      <c r="F893" s="1"/>
    </row>
    <row r="894" spans="1:6">
      <c r="A894" s="1"/>
      <c r="B894" s="1"/>
      <c r="C894" s="1"/>
      <c r="D894" s="1"/>
      <c r="E894" s="1"/>
      <c r="F894" s="1"/>
    </row>
    <row r="895" spans="1:6">
      <c r="A895" s="1"/>
      <c r="B895" s="1"/>
      <c r="C895" s="1"/>
      <c r="D895" s="1"/>
      <c r="E895" s="1"/>
      <c r="F895" s="1"/>
    </row>
    <row r="896" spans="1:6">
      <c r="A896" s="1"/>
      <c r="B896" s="1"/>
      <c r="C896" s="1"/>
      <c r="D896" s="1"/>
      <c r="E896" s="1"/>
      <c r="F896" s="1"/>
    </row>
    <row r="897" spans="1:6">
      <c r="A897" s="1"/>
      <c r="B897" s="1"/>
      <c r="C897" s="1"/>
      <c r="D897" s="1"/>
      <c r="E897" s="1"/>
      <c r="F897" s="1"/>
    </row>
    <row r="898" spans="1:6">
      <c r="A898" s="1"/>
      <c r="B898" s="1"/>
      <c r="C898" s="1"/>
      <c r="D898" s="1"/>
      <c r="E898" s="1"/>
      <c r="F898" s="1"/>
    </row>
    <row r="899" spans="1:6">
      <c r="A899" s="1"/>
      <c r="B899" s="1"/>
      <c r="C899" s="1"/>
      <c r="D899" s="1"/>
      <c r="E899" s="1"/>
      <c r="F899" s="1"/>
    </row>
    <row r="900" spans="1:6">
      <c r="A900" s="1"/>
      <c r="B900" s="1"/>
      <c r="C900" s="1"/>
      <c r="D900" s="1"/>
      <c r="E900" s="1"/>
      <c r="F900" s="1"/>
    </row>
    <row r="901" spans="1:6">
      <c r="A901" s="1"/>
      <c r="B901" s="1"/>
      <c r="C901" s="1"/>
      <c r="D901" s="1"/>
      <c r="E901" s="1"/>
      <c r="F901" s="1"/>
    </row>
    <row r="902" spans="1:6">
      <c r="A902" s="1"/>
      <c r="B902" s="1"/>
      <c r="C902" s="1"/>
      <c r="D902" s="1"/>
      <c r="E902" s="1"/>
      <c r="F902" s="1"/>
    </row>
    <row r="903" spans="1:6">
      <c r="A903" s="1"/>
      <c r="B903" s="1"/>
      <c r="C903" s="1"/>
      <c r="D903" s="1"/>
      <c r="E903" s="1"/>
      <c r="F903" s="1"/>
    </row>
    <row r="904" spans="1:6">
      <c r="A904" s="1"/>
      <c r="B904" s="1"/>
      <c r="C904" s="1"/>
      <c r="D904" s="1"/>
      <c r="E904" s="1"/>
      <c r="F904" s="1"/>
    </row>
    <row r="905" spans="1:6">
      <c r="A905" s="1"/>
      <c r="B905" s="1"/>
      <c r="C905" s="1"/>
      <c r="D905" s="1"/>
      <c r="E905" s="1"/>
      <c r="F905" s="1"/>
    </row>
    <row r="906" spans="1:6">
      <c r="A906" s="1"/>
      <c r="B906" s="1"/>
      <c r="C906" s="1"/>
      <c r="D906" s="1"/>
      <c r="E906" s="1"/>
      <c r="F906" s="1"/>
    </row>
    <row r="907" spans="1:6">
      <c r="A907" s="1"/>
      <c r="B907" s="1"/>
      <c r="C907" s="1"/>
      <c r="D907" s="1"/>
      <c r="E907" s="1"/>
      <c r="F907" s="1"/>
    </row>
    <row r="908" spans="1:6">
      <c r="A908" s="1"/>
      <c r="B908" s="1"/>
      <c r="C908" s="1"/>
      <c r="D908" s="1"/>
      <c r="E908" s="1"/>
      <c r="F908" s="1"/>
    </row>
    <row r="909" spans="1:6">
      <c r="A909" s="1"/>
      <c r="B909" s="1"/>
      <c r="C909" s="1"/>
      <c r="D909" s="1"/>
      <c r="E909" s="1"/>
      <c r="F909" s="1"/>
    </row>
    <row r="910" spans="1:6">
      <c r="A910" s="1"/>
      <c r="B910" s="1"/>
      <c r="C910" s="1"/>
      <c r="D910" s="1"/>
      <c r="E910" s="1"/>
      <c r="F910" s="1"/>
    </row>
    <row r="911" spans="1:6">
      <c r="A911" s="1"/>
      <c r="B911" s="1"/>
      <c r="C911" s="1"/>
      <c r="D911" s="1"/>
      <c r="E911" s="1"/>
      <c r="F911" s="1"/>
    </row>
    <row r="912" spans="1:6">
      <c r="A912" s="1"/>
      <c r="B912" s="1"/>
      <c r="C912" s="1"/>
      <c r="D912" s="1"/>
      <c r="E912" s="1"/>
      <c r="F912" s="1"/>
    </row>
    <row r="913" spans="1:6">
      <c r="A913" s="1"/>
      <c r="B913" s="1"/>
      <c r="C913" s="1"/>
      <c r="D913" s="1"/>
      <c r="E913" s="1"/>
      <c r="F913" s="1"/>
    </row>
    <row r="914" spans="1:6">
      <c r="A914" s="1"/>
      <c r="B914" s="1"/>
      <c r="C914" s="1"/>
      <c r="D914" s="1"/>
      <c r="E914" s="1"/>
      <c r="F914" s="1"/>
    </row>
    <row r="915" spans="1:6">
      <c r="A915" s="1"/>
      <c r="B915" s="1"/>
      <c r="C915" s="1"/>
      <c r="D915" s="1"/>
      <c r="E915" s="1"/>
      <c r="F915" s="1"/>
    </row>
    <row r="916" spans="1:6">
      <c r="A916" s="1"/>
      <c r="B916" s="1"/>
      <c r="C916" s="1"/>
      <c r="D916" s="1"/>
      <c r="E916" s="1"/>
      <c r="F916" s="1"/>
    </row>
    <row r="917" spans="1:6">
      <c r="A917" s="1"/>
      <c r="B917" s="1"/>
      <c r="C917" s="1"/>
      <c r="D917" s="1"/>
      <c r="E917" s="1"/>
      <c r="F917" s="1"/>
    </row>
    <row r="918" spans="1:6">
      <c r="A918" s="1"/>
      <c r="B918" s="1"/>
      <c r="C918" s="1"/>
      <c r="D918" s="1"/>
      <c r="E918" s="1"/>
      <c r="F918" s="1"/>
    </row>
    <row r="919" spans="1:6">
      <c r="A919" s="1"/>
      <c r="B919" s="1"/>
      <c r="C919" s="1"/>
      <c r="D919" s="1"/>
      <c r="E919" s="1"/>
      <c r="F919" s="1"/>
    </row>
    <row r="920" spans="1:6">
      <c r="A920" s="1"/>
      <c r="B920" s="1"/>
      <c r="C920" s="1"/>
      <c r="D920" s="1"/>
      <c r="E920" s="1"/>
      <c r="F920" s="1"/>
    </row>
    <row r="921" spans="1:6">
      <c r="A921" s="1"/>
      <c r="B921" s="1"/>
      <c r="C921" s="1"/>
      <c r="D921" s="1"/>
      <c r="E921" s="1"/>
      <c r="F921" s="1"/>
    </row>
    <row r="922" spans="1:6">
      <c r="A922" s="1"/>
      <c r="B922" s="1"/>
      <c r="C922" s="1"/>
      <c r="D922" s="1"/>
      <c r="E922" s="1"/>
      <c r="F922" s="1"/>
    </row>
    <row r="923" spans="1:6">
      <c r="A923" s="1"/>
      <c r="B923" s="1"/>
      <c r="C923" s="1"/>
      <c r="D923" s="1"/>
      <c r="E923" s="1"/>
      <c r="F923" s="1"/>
    </row>
    <row r="924" spans="1:6">
      <c r="A924" s="1"/>
      <c r="B924" s="1"/>
      <c r="C924" s="1"/>
      <c r="D924" s="1"/>
      <c r="E924" s="1"/>
      <c r="F924" s="1"/>
    </row>
    <row r="925" spans="1:6">
      <c r="A925" s="1"/>
      <c r="B925" s="1"/>
      <c r="C925" s="1"/>
      <c r="D925" s="1"/>
      <c r="E925" s="1"/>
      <c r="F925" s="1"/>
    </row>
    <row r="926" spans="1:6">
      <c r="A926" s="1"/>
      <c r="B926" s="1"/>
      <c r="C926" s="1"/>
      <c r="D926" s="1"/>
      <c r="E926" s="1"/>
      <c r="F926" s="1"/>
    </row>
    <row r="927" spans="1:6">
      <c r="A927" s="1"/>
      <c r="B927" s="1"/>
      <c r="C927" s="1"/>
      <c r="D927" s="1"/>
      <c r="E927" s="1"/>
      <c r="F927" s="1"/>
    </row>
    <row r="928" spans="1:6">
      <c r="A928" s="1"/>
      <c r="B928" s="1"/>
      <c r="C928" s="1"/>
      <c r="D928" s="1"/>
      <c r="E928" s="1"/>
      <c r="F928" s="1"/>
    </row>
    <row r="929" spans="1:6">
      <c r="A929" s="1"/>
      <c r="B929" s="1"/>
      <c r="C929" s="1"/>
      <c r="D929" s="1"/>
      <c r="E929" s="1"/>
      <c r="F929" s="1"/>
    </row>
    <row r="930" spans="1:6">
      <c r="A930" s="1"/>
      <c r="B930" s="1"/>
      <c r="C930" s="1"/>
      <c r="D930" s="1"/>
      <c r="E930" s="1"/>
      <c r="F930" s="1"/>
    </row>
    <row r="931" spans="1:6">
      <c r="A931" s="1"/>
      <c r="B931" s="1"/>
      <c r="C931" s="1"/>
      <c r="D931" s="1"/>
      <c r="E931" s="1"/>
      <c r="F931" s="1"/>
    </row>
    <row r="932" spans="1:6">
      <c r="A932" s="1"/>
      <c r="B932" s="1"/>
      <c r="C932" s="1"/>
      <c r="D932" s="1"/>
      <c r="E932" s="1"/>
      <c r="F932" s="1"/>
    </row>
    <row r="933" spans="1:6">
      <c r="A933" s="1"/>
      <c r="B933" s="1"/>
      <c r="C933" s="1"/>
      <c r="D933" s="1"/>
      <c r="E933" s="1"/>
      <c r="F933" s="1"/>
    </row>
    <row r="934" spans="1:6">
      <c r="A934" s="1"/>
      <c r="B934" s="1"/>
      <c r="C934" s="1"/>
      <c r="D934" s="1"/>
      <c r="E934" s="1"/>
      <c r="F934" s="1"/>
    </row>
    <row r="935" spans="1:6">
      <c r="A935" s="1"/>
      <c r="B935" s="1"/>
      <c r="C935" s="1"/>
      <c r="D935" s="1"/>
      <c r="E935" s="1"/>
      <c r="F935" s="1"/>
    </row>
    <row r="936" spans="1:6">
      <c r="A936" s="1"/>
      <c r="B936" s="1"/>
      <c r="C936" s="1"/>
      <c r="D936" s="1"/>
      <c r="E936" s="1"/>
      <c r="F936" s="1"/>
    </row>
    <row r="937" spans="1:6">
      <c r="A937" s="1"/>
      <c r="B937" s="1"/>
      <c r="C937" s="1"/>
      <c r="D937" s="1"/>
      <c r="E937" s="1"/>
      <c r="F937" s="1"/>
    </row>
    <row r="938" spans="1:6">
      <c r="A938" s="1"/>
      <c r="B938" s="1"/>
      <c r="C938" s="1"/>
      <c r="D938" s="1"/>
      <c r="E938" s="1"/>
      <c r="F938" s="1"/>
    </row>
    <row r="939" spans="1:6">
      <c r="A939" s="1"/>
      <c r="B939" s="1"/>
      <c r="C939" s="1"/>
      <c r="D939" s="1"/>
      <c r="E939" s="1"/>
      <c r="F939" s="1"/>
    </row>
    <row r="940" spans="1:6">
      <c r="A940" s="1"/>
      <c r="B940" s="1"/>
      <c r="C940" s="1"/>
      <c r="D940" s="1"/>
      <c r="E940" s="1"/>
      <c r="F940" s="1"/>
    </row>
    <row r="941" spans="1:6">
      <c r="A941" s="1"/>
      <c r="B941" s="1"/>
      <c r="C941" s="1"/>
      <c r="D941" s="1"/>
      <c r="E941" s="1"/>
      <c r="F941" s="1"/>
    </row>
    <row r="942" spans="1:6">
      <c r="A942" s="1"/>
      <c r="B942" s="1"/>
      <c r="C942" s="1"/>
      <c r="D942" s="1"/>
      <c r="E942" s="1"/>
      <c r="F942" s="1"/>
    </row>
    <row r="943" spans="1:6">
      <c r="A943" s="1"/>
      <c r="B943" s="1"/>
      <c r="C943" s="1"/>
      <c r="D943" s="1"/>
      <c r="E943" s="1"/>
      <c r="F943" s="1"/>
    </row>
    <row r="944" spans="1:6">
      <c r="A944" s="1"/>
      <c r="B944" s="1"/>
      <c r="C944" s="1"/>
      <c r="D944" s="1"/>
      <c r="E944" s="1"/>
      <c r="F944" s="1"/>
    </row>
    <row r="945" spans="1:6">
      <c r="A945" s="1"/>
      <c r="B945" s="1"/>
      <c r="C945" s="1"/>
      <c r="D945" s="1"/>
      <c r="E945" s="1"/>
      <c r="F945" s="1"/>
    </row>
    <row r="946" spans="1:6">
      <c r="A946" s="1"/>
      <c r="B946" s="1"/>
      <c r="C946" s="1"/>
      <c r="D946" s="1"/>
      <c r="E946" s="1"/>
      <c r="F946" s="1"/>
    </row>
    <row r="947" spans="1:6">
      <c r="A947" s="1"/>
      <c r="B947" s="1"/>
      <c r="C947" s="1"/>
      <c r="D947" s="1"/>
      <c r="E947" s="1"/>
      <c r="F947" s="1"/>
    </row>
    <row r="948" spans="1:6">
      <c r="A948" s="1"/>
      <c r="B948" s="1"/>
      <c r="C948" s="1"/>
      <c r="D948" s="1"/>
      <c r="E948" s="1"/>
      <c r="F948" s="1"/>
    </row>
    <row r="949" spans="1:6">
      <c r="A949" s="1"/>
      <c r="B949" s="1"/>
      <c r="C949" s="1"/>
      <c r="D949" s="1"/>
      <c r="E949" s="1"/>
      <c r="F949" s="1"/>
    </row>
    <row r="950" spans="1:6">
      <c r="A950" s="1"/>
      <c r="B950" s="1"/>
      <c r="C950" s="1"/>
      <c r="D950" s="1"/>
      <c r="E950" s="1"/>
      <c r="F950" s="1"/>
    </row>
    <row r="951" spans="1:6">
      <c r="A951" s="1"/>
      <c r="B951" s="1"/>
      <c r="C951" s="1"/>
      <c r="D951" s="1"/>
      <c r="E951" s="1"/>
      <c r="F951" s="1"/>
    </row>
    <row r="952" spans="1:6">
      <c r="A952" s="1"/>
      <c r="B952" s="1"/>
      <c r="C952" s="1"/>
      <c r="D952" s="1"/>
      <c r="E952" s="1"/>
      <c r="F952" s="1"/>
    </row>
    <row r="953" spans="1:6">
      <c r="A953" s="1"/>
      <c r="B953" s="1"/>
      <c r="C953" s="1"/>
      <c r="D953" s="1"/>
      <c r="E953" s="1"/>
      <c r="F953" s="1"/>
    </row>
    <row r="954" spans="1:6">
      <c r="A954" s="1"/>
      <c r="B954" s="1"/>
      <c r="C954" s="1"/>
      <c r="D954" s="1"/>
      <c r="E954" s="1"/>
      <c r="F954" s="1"/>
    </row>
    <row r="955" spans="1:6">
      <c r="A955" s="1"/>
      <c r="B955" s="1"/>
      <c r="C955" s="1"/>
      <c r="D955" s="1"/>
      <c r="E955" s="1"/>
      <c r="F955" s="1"/>
    </row>
    <row r="956" spans="1:6">
      <c r="A956" s="1"/>
      <c r="B956" s="1"/>
      <c r="C956" s="1"/>
      <c r="D956" s="1"/>
      <c r="E956" s="1"/>
      <c r="F956" s="1"/>
    </row>
    <row r="957" spans="1:6">
      <c r="A957" s="1"/>
      <c r="B957" s="1"/>
      <c r="C957" s="1"/>
      <c r="D957" s="1"/>
      <c r="E957" s="1"/>
      <c r="F957" s="1"/>
    </row>
    <row r="958" spans="1:6">
      <c r="A958" s="1"/>
      <c r="B958" s="1"/>
      <c r="C958" s="1"/>
      <c r="D958" s="1"/>
      <c r="E958" s="1"/>
      <c r="F958" s="1"/>
    </row>
    <row r="959" spans="1:6">
      <c r="A959" s="1"/>
      <c r="B959" s="1"/>
      <c r="C959" s="1"/>
      <c r="D959" s="1"/>
      <c r="E959" s="1"/>
      <c r="F959" s="1"/>
    </row>
    <row r="960" spans="1:6">
      <c r="A960" s="1"/>
      <c r="B960" s="1"/>
      <c r="C960" s="1"/>
      <c r="D960" s="1"/>
      <c r="E960" s="1"/>
      <c r="F960" s="1"/>
    </row>
    <row r="961" spans="1:6">
      <c r="A961" s="1"/>
      <c r="B961" s="1"/>
      <c r="C961" s="1"/>
      <c r="D961" s="1"/>
      <c r="E961" s="1"/>
      <c r="F961" s="1"/>
    </row>
    <row r="962" spans="1:6">
      <c r="A962" s="1"/>
      <c r="B962" s="1"/>
      <c r="C962" s="1"/>
      <c r="D962" s="1"/>
      <c r="E962" s="1"/>
      <c r="F962" s="1"/>
    </row>
    <row r="963" spans="1:6">
      <c r="A963" s="1"/>
      <c r="B963" s="1"/>
      <c r="C963" s="1"/>
      <c r="D963" s="1"/>
      <c r="E963" s="1"/>
      <c r="F963" s="1"/>
    </row>
    <row r="964" spans="1:6">
      <c r="A964" s="1"/>
      <c r="B964" s="1"/>
      <c r="C964" s="1"/>
      <c r="D964" s="1"/>
      <c r="E964" s="1"/>
      <c r="F964" s="1"/>
    </row>
    <row r="965" spans="1:6">
      <c r="A965" s="1"/>
      <c r="B965" s="1"/>
      <c r="C965" s="1"/>
      <c r="D965" s="1"/>
      <c r="E965" s="1"/>
      <c r="F965" s="1"/>
    </row>
    <row r="966" spans="1:6">
      <c r="A966" s="1"/>
      <c r="B966" s="1"/>
      <c r="C966" s="1"/>
      <c r="D966" s="1"/>
      <c r="E966" s="1"/>
      <c r="F966" s="1"/>
    </row>
    <row r="967" spans="1:6">
      <c r="A967" s="1"/>
      <c r="B967" s="1"/>
      <c r="C967" s="1"/>
      <c r="D967" s="1"/>
      <c r="E967" s="1"/>
      <c r="F967" s="1"/>
    </row>
    <row r="968" spans="1:6">
      <c r="A968" s="1"/>
      <c r="B968" s="1"/>
      <c r="C968" s="1"/>
      <c r="D968" s="1"/>
      <c r="E968" s="1"/>
      <c r="F968" s="1"/>
    </row>
    <row r="969" spans="1:6">
      <c r="A969" s="1"/>
      <c r="B969" s="1"/>
      <c r="C969" s="1"/>
      <c r="D969" s="1"/>
      <c r="E969" s="1"/>
      <c r="F969" s="1"/>
    </row>
    <row r="970" spans="1:6">
      <c r="A970" s="1"/>
      <c r="B970" s="1"/>
      <c r="C970" s="1"/>
      <c r="D970" s="1"/>
      <c r="E970" s="1"/>
      <c r="F970" s="1"/>
    </row>
    <row r="971" spans="1:6">
      <c r="A971" s="1"/>
      <c r="B971" s="1"/>
      <c r="C971" s="1"/>
      <c r="D971" s="1"/>
      <c r="E971" s="1"/>
      <c r="F971" s="1"/>
    </row>
    <row r="972" spans="1:6">
      <c r="A972" s="1"/>
      <c r="B972" s="1"/>
      <c r="C972" s="1"/>
      <c r="D972" s="1"/>
      <c r="E972" s="1"/>
      <c r="F972" s="1"/>
    </row>
    <row r="973" spans="1:6">
      <c r="A973" s="1"/>
      <c r="B973" s="1"/>
      <c r="C973" s="1"/>
      <c r="D973" s="1"/>
      <c r="E973" s="1"/>
      <c r="F973" s="1"/>
    </row>
    <row r="974" spans="1:6">
      <c r="A974" s="1"/>
      <c r="B974" s="1"/>
      <c r="C974" s="1"/>
      <c r="D974" s="1"/>
      <c r="E974" s="1"/>
      <c r="F974" s="1"/>
    </row>
    <row r="975" spans="1:6">
      <c r="A975" s="1"/>
      <c r="B975" s="1"/>
      <c r="C975" s="1"/>
      <c r="D975" s="1"/>
      <c r="E975" s="1"/>
      <c r="F975" s="1"/>
    </row>
    <row r="976" spans="1:6">
      <c r="A976" s="1"/>
      <c r="B976" s="1"/>
      <c r="C976" s="1"/>
      <c r="D976" s="1"/>
      <c r="E976" s="1"/>
      <c r="F976" s="1"/>
    </row>
    <row r="977" spans="1:6">
      <c r="A977" s="1"/>
      <c r="B977" s="1"/>
      <c r="C977" s="1"/>
      <c r="D977" s="1"/>
      <c r="E977" s="1"/>
      <c r="F977" s="1"/>
    </row>
    <row r="978" spans="1:6">
      <c r="A978" s="1"/>
      <c r="B978" s="1"/>
      <c r="C978" s="1"/>
      <c r="D978" s="1"/>
      <c r="E978" s="1"/>
      <c r="F978" s="1"/>
    </row>
    <row r="979" spans="1:6">
      <c r="A979" s="1"/>
      <c r="B979" s="1"/>
      <c r="C979" s="1"/>
      <c r="D979" s="1"/>
      <c r="E979" s="1"/>
      <c r="F979" s="1"/>
    </row>
    <row r="980" spans="1:6">
      <c r="A980" s="1"/>
      <c r="B980" s="1"/>
      <c r="C980" s="1"/>
      <c r="D980" s="1"/>
      <c r="E980" s="1"/>
      <c r="F980" s="1"/>
    </row>
    <row r="981" spans="1:6">
      <c r="A981" s="1"/>
      <c r="B981" s="1"/>
      <c r="C981" s="1"/>
      <c r="D981" s="1"/>
      <c r="E981" s="1"/>
      <c r="F981" s="1"/>
    </row>
    <row r="982" spans="1:6">
      <c r="A982" s="1"/>
      <c r="B982" s="1"/>
      <c r="C982" s="1"/>
      <c r="D982" s="1"/>
      <c r="E982" s="1"/>
      <c r="F982" s="1"/>
    </row>
    <row r="983" spans="1:6">
      <c r="A983" s="1"/>
      <c r="B983" s="1"/>
      <c r="C983" s="1"/>
      <c r="D983" s="1"/>
      <c r="E983" s="1"/>
      <c r="F983" s="1"/>
    </row>
    <row r="984" spans="1:6">
      <c r="A984" s="1"/>
      <c r="B984" s="1"/>
      <c r="C984" s="1"/>
      <c r="D984" s="1"/>
      <c r="E984" s="1"/>
      <c r="F984" s="1"/>
    </row>
    <row r="985" spans="1:6">
      <c r="A985" s="1"/>
      <c r="B985" s="1"/>
      <c r="C985" s="1"/>
      <c r="D985" s="1"/>
      <c r="E985" s="1"/>
      <c r="F985" s="1"/>
    </row>
    <row r="986" spans="1:6">
      <c r="A986" s="1"/>
      <c r="B986" s="1"/>
      <c r="C986" s="1"/>
      <c r="D986" s="1"/>
      <c r="E986" s="1"/>
      <c r="F986" s="1"/>
    </row>
    <row r="987" spans="1:6">
      <c r="A987" s="1"/>
      <c r="B987" s="1"/>
      <c r="C987" s="1"/>
      <c r="D987" s="1"/>
      <c r="E987" s="1"/>
      <c r="F987" s="1"/>
    </row>
    <row r="988" spans="1:6">
      <c r="A988" s="1"/>
      <c r="B988" s="1"/>
      <c r="C988" s="1"/>
      <c r="D988" s="1"/>
      <c r="E988" s="1"/>
      <c r="F988" s="1"/>
    </row>
    <row r="989" spans="1:6">
      <c r="A989" s="1"/>
      <c r="B989" s="1"/>
      <c r="C989" s="1"/>
      <c r="D989" s="1"/>
      <c r="E989" s="1"/>
      <c r="F989" s="1"/>
    </row>
    <row r="990" spans="1:6">
      <c r="A990" s="1"/>
      <c r="B990" s="1"/>
      <c r="C990" s="1"/>
      <c r="D990" s="1"/>
      <c r="E990" s="1"/>
      <c r="F990" s="1"/>
    </row>
    <row r="991" spans="1:6">
      <c r="A991" s="1"/>
      <c r="B991" s="1"/>
      <c r="C991" s="1"/>
      <c r="D991" s="1"/>
      <c r="E991" s="1"/>
      <c r="F991" s="1"/>
    </row>
    <row r="992" spans="1:6">
      <c r="A992" s="1"/>
      <c r="B992" s="1"/>
      <c r="C992" s="1"/>
      <c r="D992" s="1"/>
      <c r="E992" s="1"/>
      <c r="F992" s="1"/>
    </row>
    <row r="993" spans="1:6">
      <c r="A993" s="1"/>
      <c r="B993" s="1"/>
      <c r="C993" s="1"/>
      <c r="D993" s="1"/>
      <c r="E993" s="1"/>
      <c r="F993" s="1"/>
    </row>
    <row r="994" spans="1:6">
      <c r="A994" s="1"/>
      <c r="B994" s="1"/>
      <c r="C994" s="1"/>
      <c r="D994" s="1"/>
      <c r="E994" s="1"/>
      <c r="F994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4"/>
  <sheetViews>
    <sheetView topLeftCell="C3" zoomScale="84" zoomScaleNormal="84" workbookViewId="0">
      <selection activeCell="G10" sqref="G10"/>
    </sheetView>
  </sheetViews>
  <sheetFormatPr defaultRowHeight="12.75"/>
  <cols>
    <col min="1" max="1" width="9.28515625" bestFit="1" customWidth="1"/>
    <col min="2" max="2" width="29.5703125" customWidth="1"/>
    <col min="3" max="3" width="37.28515625" bestFit="1" customWidth="1"/>
    <col min="4" max="4" width="33.7109375" bestFit="1" customWidth="1"/>
    <col min="5" max="5" width="37.28515625" bestFit="1" customWidth="1"/>
    <col min="6" max="6" width="39.7109375" bestFit="1" customWidth="1"/>
    <col min="7" max="7" width="30.140625" customWidth="1"/>
    <col min="8" max="8" width="32.7109375" customWidth="1"/>
  </cols>
  <sheetData>
    <row r="1" spans="1:8" s="35" customFormat="1" ht="15">
      <c r="A1" s="125" t="s">
        <v>491</v>
      </c>
      <c r="B1" s="125"/>
      <c r="C1" s="125"/>
      <c r="D1" s="125"/>
      <c r="E1" s="125"/>
      <c r="F1" s="126"/>
    </row>
    <row r="2" spans="1:8" s="35" customFormat="1" ht="15" thickBot="1">
      <c r="A2" s="126"/>
      <c r="B2" s="126"/>
      <c r="C2" s="126"/>
      <c r="D2" s="126"/>
      <c r="E2" s="126"/>
      <c r="F2" s="126"/>
    </row>
    <row r="3" spans="1:8" ht="30">
      <c r="A3" s="100" t="s">
        <v>83</v>
      </c>
      <c r="B3" s="100" t="s">
        <v>492</v>
      </c>
      <c r="C3" s="100" t="s">
        <v>493</v>
      </c>
      <c r="D3" s="100" t="s">
        <v>494</v>
      </c>
      <c r="E3" s="101" t="s">
        <v>495</v>
      </c>
      <c r="F3" s="100" t="s">
        <v>81</v>
      </c>
    </row>
    <row r="4" spans="1:8" ht="30.75" thickBot="1">
      <c r="A4" s="102"/>
      <c r="B4" s="102"/>
      <c r="C4" s="102" t="s">
        <v>496</v>
      </c>
      <c r="D4" s="102" t="s">
        <v>496</v>
      </c>
      <c r="E4" s="103" t="s">
        <v>497</v>
      </c>
      <c r="F4" s="102" t="s">
        <v>496</v>
      </c>
      <c r="G4" s="13" t="s">
        <v>128</v>
      </c>
      <c r="H4" s="13" t="s">
        <v>129</v>
      </c>
    </row>
    <row r="5" spans="1:8" ht="15">
      <c r="A5" s="104">
        <v>1</v>
      </c>
      <c r="B5" s="105" t="s">
        <v>7</v>
      </c>
      <c r="C5" s="106">
        <v>100951841.29000001</v>
      </c>
      <c r="D5" s="107">
        <v>0</v>
      </c>
      <c r="E5" s="106">
        <v>0</v>
      </c>
      <c r="F5" s="108">
        <f>SUM(C5:E5)</f>
        <v>100951841.29000001</v>
      </c>
      <c r="G5" s="20">
        <f>F5/F$42*100</f>
        <v>2.5621222117271047</v>
      </c>
      <c r="H5" s="20">
        <f>F5/F$44*100</f>
        <v>0.67090964444098866</v>
      </c>
    </row>
    <row r="6" spans="1:8" ht="15">
      <c r="A6" s="109">
        <f>A5+1</f>
        <v>2</v>
      </c>
      <c r="B6" s="110" t="s">
        <v>10</v>
      </c>
      <c r="C6" s="111">
        <f>53771280.68-D6</f>
        <v>47271280.68</v>
      </c>
      <c r="D6" s="111">
        <v>6500000</v>
      </c>
      <c r="E6" s="111">
        <v>0</v>
      </c>
      <c r="F6" s="112">
        <f t="shared" ref="F6:F40" si="0">SUM(C6:E6)</f>
        <v>53771280.68</v>
      </c>
      <c r="G6" s="20">
        <f t="shared" ref="G6:G42" si="1">F6/F$42*100</f>
        <v>1.3646961840693785</v>
      </c>
      <c r="H6" s="20">
        <f t="shared" ref="H6:H44" si="2">F6/F$44*100</f>
        <v>0.35735525316989891</v>
      </c>
    </row>
    <row r="7" spans="1:8" ht="15">
      <c r="A7" s="109">
        <f t="shared" ref="A7:A41" si="3">A6+1</f>
        <v>3</v>
      </c>
      <c r="B7" s="110" t="s">
        <v>12</v>
      </c>
      <c r="C7" s="111">
        <v>51109045.126999997</v>
      </c>
      <c r="D7" s="111">
        <v>0</v>
      </c>
      <c r="E7" s="111">
        <v>0</v>
      </c>
      <c r="F7" s="112">
        <f t="shared" si="0"/>
        <v>51109045.126999997</v>
      </c>
      <c r="G7" s="20">
        <f t="shared" si="1"/>
        <v>1.2971295824499331</v>
      </c>
      <c r="H7" s="20">
        <f t="shared" si="2"/>
        <v>0.339662465346936</v>
      </c>
    </row>
    <row r="8" spans="1:8" ht="15">
      <c r="A8" s="109">
        <f t="shared" si="3"/>
        <v>4</v>
      </c>
      <c r="B8" s="110" t="s">
        <v>14</v>
      </c>
      <c r="C8" s="111">
        <v>85417943.709999993</v>
      </c>
      <c r="D8" s="111">
        <v>0</v>
      </c>
      <c r="E8" s="111">
        <v>0</v>
      </c>
      <c r="F8" s="112">
        <f t="shared" si="0"/>
        <v>85417943.709999993</v>
      </c>
      <c r="G8" s="20">
        <f t="shared" si="1"/>
        <v>2.1678773567959206</v>
      </c>
      <c r="H8" s="20">
        <f t="shared" si="2"/>
        <v>0.56767386816384113</v>
      </c>
    </row>
    <row r="9" spans="1:8" ht="15">
      <c r="A9" s="109">
        <f t="shared" si="3"/>
        <v>5</v>
      </c>
      <c r="B9" s="110" t="s">
        <v>16</v>
      </c>
      <c r="C9" s="111">
        <v>106800468.91</v>
      </c>
      <c r="D9" s="111">
        <v>0</v>
      </c>
      <c r="E9" s="111">
        <v>0</v>
      </c>
      <c r="F9" s="112">
        <f t="shared" si="0"/>
        <v>106800468.91</v>
      </c>
      <c r="G9" s="20">
        <f t="shared" si="1"/>
        <v>2.7105583228652472</v>
      </c>
      <c r="H9" s="20">
        <f t="shared" si="2"/>
        <v>0.70977867968453523</v>
      </c>
    </row>
    <row r="10" spans="1:8" ht="15">
      <c r="A10" s="109">
        <f t="shared" si="3"/>
        <v>6</v>
      </c>
      <c r="B10" s="110" t="s">
        <v>18</v>
      </c>
      <c r="C10" s="111">
        <v>47756175.630000003</v>
      </c>
      <c r="D10" s="111">
        <v>0</v>
      </c>
      <c r="E10" s="111">
        <v>0</v>
      </c>
      <c r="F10" s="112">
        <f t="shared" si="0"/>
        <v>47756175.630000003</v>
      </c>
      <c r="G10" s="20">
        <f t="shared" si="1"/>
        <v>1.2120349343334265</v>
      </c>
      <c r="H10" s="20">
        <f t="shared" si="2"/>
        <v>0.3173798357946197</v>
      </c>
    </row>
    <row r="11" spans="1:8" ht="15">
      <c r="A11" s="109">
        <f t="shared" si="3"/>
        <v>7</v>
      </c>
      <c r="B11" s="110" t="s">
        <v>20</v>
      </c>
      <c r="C11" s="111">
        <v>35249648.946999997</v>
      </c>
      <c r="D11" s="111">
        <v>0</v>
      </c>
      <c r="E11" s="111">
        <v>0</v>
      </c>
      <c r="F11" s="112">
        <f t="shared" si="0"/>
        <v>35249648.946999997</v>
      </c>
      <c r="G11" s="20">
        <f t="shared" si="1"/>
        <v>0.89462368757842414</v>
      </c>
      <c r="H11" s="20">
        <f t="shared" si="2"/>
        <v>0.23426347790690641</v>
      </c>
    </row>
    <row r="12" spans="1:8" ht="15">
      <c r="A12" s="109">
        <f t="shared" si="3"/>
        <v>8</v>
      </c>
      <c r="B12" s="110" t="s">
        <v>22</v>
      </c>
      <c r="C12" s="111">
        <v>22398372.739999998</v>
      </c>
      <c r="D12" s="111">
        <v>0</v>
      </c>
      <c r="E12" s="111">
        <v>0</v>
      </c>
      <c r="F12" s="112">
        <f t="shared" si="0"/>
        <v>22398372.739999998</v>
      </c>
      <c r="G12" s="20">
        <f t="shared" si="1"/>
        <v>0.56846281920547304</v>
      </c>
      <c r="H12" s="20">
        <f t="shared" si="2"/>
        <v>0.1488559703223431</v>
      </c>
    </row>
    <row r="13" spans="1:8" ht="15">
      <c r="A13" s="109">
        <f t="shared" si="3"/>
        <v>9</v>
      </c>
      <c r="B13" s="110" t="s">
        <v>24</v>
      </c>
      <c r="C13" s="111">
        <f>168501080.08-D13</f>
        <v>128501080.08000001</v>
      </c>
      <c r="D13" s="111">
        <v>40000000</v>
      </c>
      <c r="E13" s="111">
        <v>0</v>
      </c>
      <c r="F13" s="112">
        <f t="shared" si="0"/>
        <v>168501080.08000001</v>
      </c>
      <c r="G13" s="20">
        <f t="shared" si="1"/>
        <v>4.2764981248117211</v>
      </c>
      <c r="H13" s="20">
        <f t="shared" si="2"/>
        <v>1.1198309835641767</v>
      </c>
    </row>
    <row r="14" spans="1:8" ht="15">
      <c r="A14" s="109">
        <f t="shared" si="3"/>
        <v>10</v>
      </c>
      <c r="B14" s="110" t="s">
        <v>26</v>
      </c>
      <c r="C14" s="111">
        <v>54541370.479999997</v>
      </c>
      <c r="D14" s="111">
        <v>0</v>
      </c>
      <c r="E14" s="111">
        <v>0</v>
      </c>
      <c r="F14" s="112">
        <f t="shared" si="0"/>
        <v>54541370.479999997</v>
      </c>
      <c r="G14" s="20">
        <f t="shared" si="1"/>
        <v>1.3842407922349347</v>
      </c>
      <c r="H14" s="20">
        <f t="shared" si="2"/>
        <v>0.36247314569472605</v>
      </c>
    </row>
    <row r="15" spans="1:8" ht="15">
      <c r="A15" s="109">
        <f t="shared" si="3"/>
        <v>11</v>
      </c>
      <c r="B15" s="110" t="s">
        <v>28</v>
      </c>
      <c r="C15" s="111">
        <v>62496481.359999999</v>
      </c>
      <c r="D15" s="111">
        <v>0</v>
      </c>
      <c r="E15" s="111">
        <v>0</v>
      </c>
      <c r="F15" s="112">
        <f>SUM(C15:E15)</f>
        <v>62496481.359999999</v>
      </c>
      <c r="G15" s="20">
        <f t="shared" si="1"/>
        <v>1.5861387073393216</v>
      </c>
      <c r="H15" s="20">
        <f t="shared" si="2"/>
        <v>0.41534152871567176</v>
      </c>
    </row>
    <row r="16" spans="1:8" ht="15">
      <c r="A16" s="109">
        <f t="shared" si="3"/>
        <v>12</v>
      </c>
      <c r="B16" s="110" t="s">
        <v>30</v>
      </c>
      <c r="C16" s="111">
        <v>213954599.08199999</v>
      </c>
      <c r="D16" s="111">
        <v>0</v>
      </c>
      <c r="E16" s="111">
        <v>0</v>
      </c>
      <c r="F16" s="112">
        <f t="shared" si="0"/>
        <v>213954599.08199999</v>
      </c>
      <c r="G16" s="20">
        <f t="shared" si="1"/>
        <v>5.430092444123261</v>
      </c>
      <c r="H16" s="20">
        <f t="shared" si="2"/>
        <v>1.4219077350383895</v>
      </c>
    </row>
    <row r="17" spans="1:8" ht="15">
      <c r="A17" s="109">
        <f t="shared" si="3"/>
        <v>13</v>
      </c>
      <c r="B17" s="110" t="s">
        <v>32</v>
      </c>
      <c r="C17" s="111">
        <v>67257880.640000001</v>
      </c>
      <c r="D17" s="111">
        <v>0</v>
      </c>
      <c r="E17" s="111">
        <v>0</v>
      </c>
      <c r="F17" s="112">
        <f t="shared" si="0"/>
        <v>67257880.640000001</v>
      </c>
      <c r="G17" s="20">
        <f t="shared" si="1"/>
        <v>1.7069813457528706</v>
      </c>
      <c r="H17" s="20">
        <f t="shared" si="2"/>
        <v>0.44698501988102618</v>
      </c>
    </row>
    <row r="18" spans="1:8" ht="15">
      <c r="A18" s="109">
        <f t="shared" si="3"/>
        <v>14</v>
      </c>
      <c r="B18" s="110" t="s">
        <v>34</v>
      </c>
      <c r="C18" s="111">
        <f>116391687.55-D18</f>
        <v>109891687.55</v>
      </c>
      <c r="D18" s="111">
        <v>6500000</v>
      </c>
      <c r="E18" s="111">
        <v>0</v>
      </c>
      <c r="F18" s="112">
        <f t="shared" si="0"/>
        <v>116391687.55</v>
      </c>
      <c r="G18" s="20">
        <f t="shared" si="1"/>
        <v>2.9539800772489313</v>
      </c>
      <c r="H18" s="20">
        <f t="shared" si="2"/>
        <v>0.77352037082450265</v>
      </c>
    </row>
    <row r="19" spans="1:8" ht="15">
      <c r="A19" s="109">
        <f t="shared" si="3"/>
        <v>15</v>
      </c>
      <c r="B19" s="110" t="s">
        <v>36</v>
      </c>
      <c r="C19" s="111">
        <v>38754107.740000002</v>
      </c>
      <c r="D19" s="111">
        <v>0</v>
      </c>
      <c r="E19" s="111">
        <v>0</v>
      </c>
      <c r="F19" s="112">
        <f t="shared" si="0"/>
        <v>38754107.740000002</v>
      </c>
      <c r="G19" s="20">
        <f t="shared" si="1"/>
        <v>0.98356561869025527</v>
      </c>
      <c r="H19" s="20">
        <f t="shared" si="2"/>
        <v>0.25755354545521009</v>
      </c>
    </row>
    <row r="20" spans="1:8" ht="15">
      <c r="A20" s="109">
        <f t="shared" si="3"/>
        <v>16</v>
      </c>
      <c r="B20" s="110" t="s">
        <v>38</v>
      </c>
      <c r="C20" s="111">
        <v>61735029.230999999</v>
      </c>
      <c r="D20" s="111">
        <v>0</v>
      </c>
      <c r="E20" s="111">
        <v>0</v>
      </c>
      <c r="F20" s="112">
        <f t="shared" si="0"/>
        <v>61735029.230999999</v>
      </c>
      <c r="G20" s="20">
        <f t="shared" si="1"/>
        <v>1.5668133202245544</v>
      </c>
      <c r="H20" s="20">
        <f t="shared" si="2"/>
        <v>0.4102810407582636</v>
      </c>
    </row>
    <row r="21" spans="1:8" ht="15">
      <c r="A21" s="109">
        <f t="shared" si="3"/>
        <v>17</v>
      </c>
      <c r="B21" s="110" t="s">
        <v>40</v>
      </c>
      <c r="C21" s="111">
        <v>33198134.140000001</v>
      </c>
      <c r="D21" s="111">
        <v>0</v>
      </c>
      <c r="E21" s="111">
        <v>0</v>
      </c>
      <c r="F21" s="112">
        <f t="shared" si="0"/>
        <v>33198134.140000001</v>
      </c>
      <c r="G21" s="20">
        <f t="shared" si="1"/>
        <v>0.84255696360850296</v>
      </c>
      <c r="H21" s="20">
        <f t="shared" si="2"/>
        <v>0.22062944159670261</v>
      </c>
    </row>
    <row r="22" spans="1:8" ht="15">
      <c r="A22" s="109">
        <f t="shared" si="3"/>
        <v>18</v>
      </c>
      <c r="B22" s="110" t="s">
        <v>42</v>
      </c>
      <c r="C22" s="111">
        <v>232097155.44999999</v>
      </c>
      <c r="D22" s="111">
        <v>0</v>
      </c>
      <c r="E22" s="111">
        <v>0</v>
      </c>
      <c r="F22" s="112">
        <f t="shared" si="0"/>
        <v>232097155.44999999</v>
      </c>
      <c r="G22" s="20">
        <f t="shared" si="1"/>
        <v>5.8905441412293387</v>
      </c>
      <c r="H22" s="20">
        <f t="shared" si="2"/>
        <v>1.5424802366051462</v>
      </c>
    </row>
    <row r="23" spans="1:8" ht="15">
      <c r="A23" s="109">
        <f t="shared" si="3"/>
        <v>19</v>
      </c>
      <c r="B23" s="110" t="s">
        <v>44</v>
      </c>
      <c r="C23" s="111">
        <v>65971488.659999996</v>
      </c>
      <c r="D23" s="111">
        <v>0</v>
      </c>
      <c r="E23" s="111">
        <v>0</v>
      </c>
      <c r="F23" s="112">
        <f>SUM(C23:E23)</f>
        <v>65971488.659999996</v>
      </c>
      <c r="G23" s="20">
        <f t="shared" si="1"/>
        <v>1.6743331699214099</v>
      </c>
      <c r="H23" s="20">
        <f t="shared" si="2"/>
        <v>0.43843586639471893</v>
      </c>
    </row>
    <row r="24" spans="1:8" ht="15">
      <c r="A24" s="109">
        <f t="shared" si="3"/>
        <v>20</v>
      </c>
      <c r="B24" s="110" t="s">
        <v>46</v>
      </c>
      <c r="C24" s="111">
        <v>67938632.886999995</v>
      </c>
      <c r="D24" s="111">
        <v>0</v>
      </c>
      <c r="E24" s="111">
        <v>0</v>
      </c>
      <c r="F24" s="112">
        <f t="shared" si="0"/>
        <v>67938632.886999995</v>
      </c>
      <c r="G24" s="20">
        <f t="shared" si="1"/>
        <v>1.7242585982569769</v>
      </c>
      <c r="H24" s="20">
        <f t="shared" si="2"/>
        <v>0.45150918944693991</v>
      </c>
    </row>
    <row r="25" spans="1:8" ht="15">
      <c r="A25" s="109">
        <f t="shared" si="3"/>
        <v>21</v>
      </c>
      <c r="B25" s="110" t="s">
        <v>48</v>
      </c>
      <c r="C25" s="111">
        <v>47332467.090000004</v>
      </c>
      <c r="D25" s="111">
        <v>0</v>
      </c>
      <c r="E25" s="111">
        <v>0</v>
      </c>
      <c r="F25" s="112">
        <f>SUM(C25:E25)</f>
        <v>47332467.090000004</v>
      </c>
      <c r="G25" s="20">
        <f t="shared" si="1"/>
        <v>1.2012813606713679</v>
      </c>
      <c r="H25" s="20">
        <f t="shared" si="2"/>
        <v>0.31456393722075016</v>
      </c>
    </row>
    <row r="26" spans="1:8" ht="15">
      <c r="A26" s="109">
        <f t="shared" si="3"/>
        <v>22</v>
      </c>
      <c r="B26" s="110" t="s">
        <v>50</v>
      </c>
      <c r="C26" s="111">
        <v>32719347.57</v>
      </c>
      <c r="D26" s="111">
        <v>0</v>
      </c>
      <c r="E26" s="111">
        <v>0</v>
      </c>
      <c r="F26" s="112">
        <f t="shared" si="0"/>
        <v>32719347.57</v>
      </c>
      <c r="G26" s="20">
        <f t="shared" si="1"/>
        <v>0.8304055289244171</v>
      </c>
      <c r="H26" s="20">
        <f t="shared" si="2"/>
        <v>0.21744750332458074</v>
      </c>
    </row>
    <row r="27" spans="1:8" ht="15">
      <c r="A27" s="109">
        <f t="shared" si="3"/>
        <v>23</v>
      </c>
      <c r="B27" s="110" t="s">
        <v>52</v>
      </c>
      <c r="C27" s="111">
        <v>50202210.960000001</v>
      </c>
      <c r="D27" s="111">
        <v>0</v>
      </c>
      <c r="E27" s="111">
        <v>0</v>
      </c>
      <c r="F27" s="112">
        <f t="shared" si="0"/>
        <v>50202210.960000001</v>
      </c>
      <c r="G27" s="20">
        <f t="shared" si="1"/>
        <v>1.2741144503638393</v>
      </c>
      <c r="H27" s="20">
        <f t="shared" si="2"/>
        <v>0.33363579182840974</v>
      </c>
    </row>
    <row r="28" spans="1:8" ht="15">
      <c r="A28" s="109">
        <f t="shared" si="3"/>
        <v>24</v>
      </c>
      <c r="B28" s="110" t="s">
        <v>54</v>
      </c>
      <c r="C28" s="111">
        <f>1446968827.85-D28</f>
        <v>1310468827.8499999</v>
      </c>
      <c r="D28" s="111">
        <v>136500000</v>
      </c>
      <c r="E28" s="111">
        <v>0</v>
      </c>
      <c r="F28" s="112">
        <f t="shared" si="0"/>
        <v>1446968827.8499999</v>
      </c>
      <c r="G28" s="20">
        <f t="shared" si="1"/>
        <v>36.72355973044003</v>
      </c>
      <c r="H28" s="20">
        <f t="shared" si="2"/>
        <v>9.616321301374823</v>
      </c>
    </row>
    <row r="29" spans="1:8" ht="15">
      <c r="A29" s="109">
        <f t="shared" si="3"/>
        <v>25</v>
      </c>
      <c r="B29" s="110" t="s">
        <v>56</v>
      </c>
      <c r="C29" s="111">
        <v>36274714.479999997</v>
      </c>
      <c r="D29" s="111">
        <v>0</v>
      </c>
      <c r="E29" s="111">
        <v>0</v>
      </c>
      <c r="F29" s="112">
        <f t="shared" si="0"/>
        <v>36274714.479999997</v>
      </c>
      <c r="G29" s="20">
        <f t="shared" si="1"/>
        <v>0.92063949013353163</v>
      </c>
      <c r="H29" s="20">
        <f t="shared" si="2"/>
        <v>0.24107589800232732</v>
      </c>
    </row>
    <row r="30" spans="1:8" ht="15">
      <c r="A30" s="109">
        <f t="shared" si="3"/>
        <v>26</v>
      </c>
      <c r="B30" s="110" t="s">
        <v>58</v>
      </c>
      <c r="C30" s="111">
        <f>46021892.363-D30</f>
        <v>39521892.362999998</v>
      </c>
      <c r="D30" s="111">
        <v>6500000</v>
      </c>
      <c r="E30" s="111">
        <v>0</v>
      </c>
      <c r="F30" s="112">
        <f t="shared" si="0"/>
        <v>46021892.362999998</v>
      </c>
      <c r="G30" s="20">
        <f t="shared" si="1"/>
        <v>1.1680194352298205</v>
      </c>
      <c r="H30" s="20">
        <f t="shared" si="2"/>
        <v>0.30585406910077151</v>
      </c>
    </row>
    <row r="31" spans="1:8" ht="15">
      <c r="A31" s="109">
        <f t="shared" si="3"/>
        <v>27</v>
      </c>
      <c r="B31" s="110" t="s">
        <v>60</v>
      </c>
      <c r="C31" s="111">
        <f>106249326.78-D31</f>
        <v>101249326.78</v>
      </c>
      <c r="D31" s="111">
        <v>5000000</v>
      </c>
      <c r="E31" s="111">
        <v>0</v>
      </c>
      <c r="F31" s="112">
        <f t="shared" si="0"/>
        <v>106249326.78</v>
      </c>
      <c r="G31" s="20">
        <f t="shared" si="1"/>
        <v>2.6965705295268863</v>
      </c>
      <c r="H31" s="20">
        <f t="shared" si="2"/>
        <v>0.70611587803822817</v>
      </c>
    </row>
    <row r="32" spans="1:8" ht="15">
      <c r="A32" s="109">
        <f t="shared" si="3"/>
        <v>28</v>
      </c>
      <c r="B32" s="110" t="s">
        <v>62</v>
      </c>
      <c r="C32" s="111">
        <v>50192398.390000001</v>
      </c>
      <c r="D32" s="111">
        <v>0</v>
      </c>
      <c r="E32" s="111">
        <v>0</v>
      </c>
      <c r="F32" s="112">
        <f t="shared" si="0"/>
        <v>50192398.390000001</v>
      </c>
      <c r="G32" s="20">
        <f t="shared" si="1"/>
        <v>1.2738654107898217</v>
      </c>
      <c r="H32" s="20">
        <f t="shared" si="2"/>
        <v>0.3335705790718555</v>
      </c>
    </row>
    <row r="33" spans="1:8" ht="15">
      <c r="A33" s="109">
        <f t="shared" si="3"/>
        <v>29</v>
      </c>
      <c r="B33" s="110" t="s">
        <v>64</v>
      </c>
      <c r="C33" s="111">
        <f>96347432.73-D33</f>
        <v>84101443.75</v>
      </c>
      <c r="D33" s="111">
        <v>12245988.98</v>
      </c>
      <c r="E33" s="111">
        <v>0</v>
      </c>
      <c r="F33" s="112">
        <f>SUM(C33:E33)</f>
        <v>96347432.730000004</v>
      </c>
      <c r="G33" s="20">
        <f t="shared" si="1"/>
        <v>2.4452639425494924</v>
      </c>
      <c r="H33" s="20">
        <f t="shared" si="2"/>
        <v>0.64030948826378131</v>
      </c>
    </row>
    <row r="34" spans="1:8" ht="15">
      <c r="A34" s="109">
        <f t="shared" si="3"/>
        <v>30</v>
      </c>
      <c r="B34" s="110" t="s">
        <v>66</v>
      </c>
      <c r="C34" s="111">
        <v>84969188.760000005</v>
      </c>
      <c r="D34" s="111">
        <v>0</v>
      </c>
      <c r="E34" s="111">
        <v>0</v>
      </c>
      <c r="F34" s="112">
        <f t="shared" si="0"/>
        <v>84969188.760000005</v>
      </c>
      <c r="G34" s="20">
        <f t="shared" si="1"/>
        <v>2.1564881140607182</v>
      </c>
      <c r="H34" s="20">
        <f t="shared" si="2"/>
        <v>0.56469151519139027</v>
      </c>
    </row>
    <row r="35" spans="1:8" ht="15">
      <c r="A35" s="109">
        <f t="shared" si="3"/>
        <v>31</v>
      </c>
      <c r="B35" s="110" t="s">
        <v>68</v>
      </c>
      <c r="C35" s="111">
        <v>29731684.129999999</v>
      </c>
      <c r="D35" s="111">
        <v>0</v>
      </c>
      <c r="E35" s="111">
        <v>0</v>
      </c>
      <c r="F35" s="112">
        <f t="shared" si="0"/>
        <v>29731684.129999999</v>
      </c>
      <c r="G35" s="20">
        <f t="shared" si="1"/>
        <v>0.75457968203570591</v>
      </c>
      <c r="H35" s="20">
        <f t="shared" si="2"/>
        <v>0.19759197428592126</v>
      </c>
    </row>
    <row r="36" spans="1:8" ht="15">
      <c r="A36" s="109">
        <f t="shared" si="3"/>
        <v>32</v>
      </c>
      <c r="B36" s="110" t="s">
        <v>70</v>
      </c>
      <c r="C36" s="111">
        <v>66444316.770000003</v>
      </c>
      <c r="D36" s="111">
        <v>0</v>
      </c>
      <c r="E36" s="111">
        <v>0</v>
      </c>
      <c r="F36" s="112">
        <f t="shared" si="0"/>
        <v>66444316.770000003</v>
      </c>
      <c r="G36" s="20">
        <f t="shared" si="1"/>
        <v>1.6863333809871983</v>
      </c>
      <c r="H36" s="20">
        <f t="shared" si="2"/>
        <v>0.44157820570332584</v>
      </c>
    </row>
    <row r="37" spans="1:8" ht="15">
      <c r="A37" s="109">
        <f t="shared" si="3"/>
        <v>33</v>
      </c>
      <c r="B37" s="110" t="s">
        <v>72</v>
      </c>
      <c r="C37" s="111">
        <v>40787145.729999997</v>
      </c>
      <c r="D37" s="111">
        <v>0</v>
      </c>
      <c r="E37" s="111">
        <v>0</v>
      </c>
      <c r="F37" s="112">
        <f t="shared" si="0"/>
        <v>40787145.729999997</v>
      </c>
      <c r="G37" s="20">
        <f t="shared" si="1"/>
        <v>1.0351634075458409</v>
      </c>
      <c r="H37" s="20">
        <f t="shared" si="2"/>
        <v>0.27106478782163368</v>
      </c>
    </row>
    <row r="38" spans="1:8" ht="15">
      <c r="A38" s="109">
        <f t="shared" si="3"/>
        <v>34</v>
      </c>
      <c r="B38" s="110" t="s">
        <v>74</v>
      </c>
      <c r="C38" s="111">
        <v>22394566.859999999</v>
      </c>
      <c r="D38" s="111">
        <v>0</v>
      </c>
      <c r="E38" s="111">
        <v>0</v>
      </c>
      <c r="F38" s="112">
        <f t="shared" si="0"/>
        <v>22394566.859999999</v>
      </c>
      <c r="G38" s="20">
        <f t="shared" si="1"/>
        <v>0.56836622731018349</v>
      </c>
      <c r="H38" s="20">
        <f t="shared" si="2"/>
        <v>0.14883067705809991</v>
      </c>
    </row>
    <row r="39" spans="1:8" ht="15">
      <c r="A39" s="109">
        <f t="shared" si="3"/>
        <v>35</v>
      </c>
      <c r="B39" s="110" t="s">
        <v>76</v>
      </c>
      <c r="C39" s="111">
        <v>29229643.888</v>
      </c>
      <c r="D39" s="111">
        <v>0</v>
      </c>
      <c r="E39" s="111">
        <v>0</v>
      </c>
      <c r="F39" s="112">
        <f t="shared" si="0"/>
        <v>29229643.888</v>
      </c>
      <c r="G39" s="20">
        <f t="shared" si="1"/>
        <v>0.74183807733813545</v>
      </c>
      <c r="H39" s="20">
        <f t="shared" si="2"/>
        <v>0.19425549586263316</v>
      </c>
    </row>
    <row r="40" spans="1:8" ht="15">
      <c r="A40" s="109">
        <f t="shared" si="3"/>
        <v>36</v>
      </c>
      <c r="B40" s="110" t="s">
        <v>78</v>
      </c>
      <c r="C40" s="111">
        <v>34453627.729999997</v>
      </c>
      <c r="D40" s="111">
        <v>0</v>
      </c>
      <c r="E40" s="111">
        <v>0</v>
      </c>
      <c r="F40" s="112">
        <f t="shared" si="0"/>
        <v>34453627.729999997</v>
      </c>
      <c r="G40" s="20">
        <f t="shared" si="1"/>
        <v>0.87442094917345603</v>
      </c>
      <c r="H40" s="20">
        <f t="shared" si="2"/>
        <v>0.22897324936980834</v>
      </c>
    </row>
    <row r="41" spans="1:8" ht="18.75" customHeight="1">
      <c r="A41" s="109">
        <f t="shared" si="3"/>
        <v>37</v>
      </c>
      <c r="B41" s="110" t="s">
        <v>80</v>
      </c>
      <c r="C41" s="111">
        <v>33553730.75</v>
      </c>
      <c r="D41" s="113">
        <v>0</v>
      </c>
      <c r="E41" s="111">
        <v>0</v>
      </c>
      <c r="F41" s="112">
        <f>SUM(C41:E41)</f>
        <v>33553730.75</v>
      </c>
      <c r="G41" s="20">
        <f t="shared" si="1"/>
        <v>0.85158188045255168</v>
      </c>
      <c r="H41" s="20">
        <f t="shared" si="2"/>
        <v>0.22299267927648084</v>
      </c>
    </row>
    <row r="42" spans="1:8" s="99" customFormat="1" ht="32.25" customHeight="1">
      <c r="A42" s="114"/>
      <c r="B42" s="115" t="s">
        <v>498</v>
      </c>
      <c r="C42" s="116">
        <f>SUM(C5:C41)</f>
        <v>3726918958.1850004</v>
      </c>
      <c r="D42" s="116">
        <f>SUM(D5:D41)</f>
        <v>213245988.97999999</v>
      </c>
      <c r="E42" s="116">
        <v>0</v>
      </c>
      <c r="F42" s="117">
        <f>SUM(C42:E42)</f>
        <v>3940164947.1650004</v>
      </c>
      <c r="G42" s="117">
        <f t="shared" si="1"/>
        <v>100</v>
      </c>
      <c r="H42" s="117">
        <f t="shared" si="2"/>
        <v>26.185700329600369</v>
      </c>
    </row>
    <row r="43" spans="1:8" s="99" customFormat="1" ht="15">
      <c r="A43" s="114">
        <v>38</v>
      </c>
      <c r="B43" s="118" t="s">
        <v>499</v>
      </c>
      <c r="C43" s="119">
        <f>C44-C42</f>
        <v>5947081041.8149996</v>
      </c>
      <c r="D43" s="119">
        <f>D44-D42</f>
        <v>5004011.0200000107</v>
      </c>
      <c r="E43" s="119">
        <v>5154760000</v>
      </c>
      <c r="F43" s="120">
        <f>SUM(C43:E43)</f>
        <v>11106845052.834999</v>
      </c>
      <c r="G43" s="117" t="s">
        <v>8</v>
      </c>
      <c r="H43" s="117">
        <f t="shared" si="2"/>
        <v>73.814299670399635</v>
      </c>
    </row>
    <row r="44" spans="1:8" s="99" customFormat="1" ht="15.75" thickBot="1">
      <c r="A44" s="121"/>
      <c r="B44" s="122" t="s">
        <v>127</v>
      </c>
      <c r="C44" s="123">
        <v>9674000000</v>
      </c>
      <c r="D44" s="123">
        <v>218250000</v>
      </c>
      <c r="E44" s="123">
        <f>E42+E43</f>
        <v>5154760000</v>
      </c>
      <c r="F44" s="124">
        <f>SUM(C44:E44)</f>
        <v>15047010000</v>
      </c>
      <c r="G44" s="117" t="s">
        <v>8</v>
      </c>
      <c r="H44" s="117">
        <f t="shared" si="2"/>
        <v>100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E8C72-A690-4AFB-93AE-D39DEBA8C74A}">
  <dimension ref="A1:I49"/>
  <sheetViews>
    <sheetView topLeftCell="D1" zoomScale="80" zoomScaleNormal="80" workbookViewId="0">
      <selection activeCell="H5" sqref="H5:I45"/>
    </sheetView>
  </sheetViews>
  <sheetFormatPr defaultRowHeight="12.75"/>
  <cols>
    <col min="1" max="1" width="6.140625" customWidth="1"/>
    <col min="2" max="2" width="28" customWidth="1"/>
    <col min="3" max="3" width="22.7109375" customWidth="1"/>
    <col min="4" max="4" width="33.7109375" bestFit="1" customWidth="1"/>
    <col min="5" max="6" width="37.28515625" bestFit="1" customWidth="1"/>
    <col min="7" max="7" width="39.7109375" bestFit="1" customWidth="1"/>
    <col min="8" max="8" width="31.42578125" customWidth="1"/>
    <col min="9" max="9" width="38" customWidth="1"/>
  </cols>
  <sheetData>
    <row r="1" spans="1:9" ht="15.75">
      <c r="A1" s="208" t="s">
        <v>544</v>
      </c>
      <c r="B1" s="208"/>
      <c r="C1" s="208"/>
      <c r="D1" s="208"/>
      <c r="E1" s="208"/>
      <c r="F1" s="208"/>
      <c r="G1" s="208"/>
    </row>
    <row r="2" spans="1:9" ht="15.75" thickBot="1">
      <c r="A2" s="209"/>
      <c r="B2" s="209"/>
      <c r="C2" s="209"/>
      <c r="D2" s="209"/>
      <c r="E2" s="209"/>
      <c r="F2" s="209"/>
      <c r="G2" s="209"/>
    </row>
    <row r="3" spans="1:9" ht="15.75">
      <c r="A3" s="210" t="s">
        <v>0</v>
      </c>
      <c r="B3" s="211" t="s">
        <v>1</v>
      </c>
      <c r="C3" s="211" t="s">
        <v>545</v>
      </c>
      <c r="D3" s="211" t="s">
        <v>546</v>
      </c>
      <c r="E3" s="211" t="s">
        <v>547</v>
      </c>
      <c r="F3" s="211" t="s">
        <v>548</v>
      </c>
      <c r="G3" s="211" t="s">
        <v>142</v>
      </c>
    </row>
    <row r="4" spans="1:9" ht="15.75">
      <c r="A4" s="212"/>
      <c r="B4" s="213"/>
      <c r="C4" s="213"/>
      <c r="D4" s="213"/>
      <c r="E4" s="213" t="s">
        <v>549</v>
      </c>
      <c r="F4" s="213"/>
      <c r="G4" s="213"/>
    </row>
    <row r="5" spans="1:9" ht="32.25" thickBot="1">
      <c r="A5" s="213"/>
      <c r="B5" s="213"/>
      <c r="C5" s="213" t="s">
        <v>550</v>
      </c>
      <c r="D5" s="213" t="s">
        <v>550</v>
      </c>
      <c r="E5" s="213" t="s">
        <v>550</v>
      </c>
      <c r="F5" s="214" t="s">
        <v>551</v>
      </c>
      <c r="G5" s="213" t="s">
        <v>550</v>
      </c>
      <c r="H5" s="13" t="s">
        <v>128</v>
      </c>
      <c r="I5" s="13" t="s">
        <v>129</v>
      </c>
    </row>
    <row r="6" spans="1:9" ht="15.75">
      <c r="A6" s="215">
        <v>1</v>
      </c>
      <c r="B6" s="216" t="s">
        <v>7</v>
      </c>
      <c r="C6" s="217">
        <v>100217589.59</v>
      </c>
      <c r="D6" s="218">
        <v>0</v>
      </c>
      <c r="E6" s="219">
        <v>0</v>
      </c>
      <c r="F6" s="219">
        <v>0</v>
      </c>
      <c r="G6" s="220">
        <f>C6+D6+E6+F6</f>
        <v>100217589.59</v>
      </c>
      <c r="H6" s="20">
        <f>G6/G$43*100</f>
        <v>2.3587913309098223</v>
      </c>
      <c r="I6" s="20">
        <f>G6/G$45*100</f>
        <v>0.45381328901759455</v>
      </c>
    </row>
    <row r="7" spans="1:9" ht="15.75">
      <c r="A7" s="221">
        <f>A6+1</f>
        <v>2</v>
      </c>
      <c r="B7" s="222" t="s">
        <v>10</v>
      </c>
      <c r="C7" s="223">
        <f>57860541.54-D7</f>
        <v>51360541.539999999</v>
      </c>
      <c r="D7" s="224">
        <v>6500000</v>
      </c>
      <c r="E7" s="225">
        <v>0</v>
      </c>
      <c r="F7" s="225">
        <v>0</v>
      </c>
      <c r="G7" s="220">
        <f>C7+D7+E7+F7</f>
        <v>57860541.539999999</v>
      </c>
      <c r="H7" s="20">
        <f t="shared" ref="H7:H43" si="0">G7/G$43*100</f>
        <v>1.3618462022949922</v>
      </c>
      <c r="I7" s="20">
        <f t="shared" ref="I7:I45" si="1">G7/G$45*100</f>
        <v>0.26200872290014288</v>
      </c>
    </row>
    <row r="8" spans="1:9" ht="15.75">
      <c r="A8" s="226">
        <f t="shared" ref="A8:A42" si="2">A7+1</f>
        <v>3</v>
      </c>
      <c r="B8" s="227" t="s">
        <v>12</v>
      </c>
      <c r="C8" s="223">
        <v>48385866.530000001</v>
      </c>
      <c r="D8" s="224">
        <v>0</v>
      </c>
      <c r="E8" s="225">
        <v>0</v>
      </c>
      <c r="F8" s="225">
        <v>0</v>
      </c>
      <c r="G8" s="220">
        <f t="shared" ref="G8:G43" si="3">C8+D8+E8+F8</f>
        <v>48385866.530000001</v>
      </c>
      <c r="H8" s="20">
        <f t="shared" si="0"/>
        <v>1.1388436199318861</v>
      </c>
      <c r="I8" s="20">
        <f t="shared" si="1"/>
        <v>0.21910474320704171</v>
      </c>
    </row>
    <row r="9" spans="1:9" ht="15.75">
      <c r="A9" s="226">
        <f t="shared" si="2"/>
        <v>4</v>
      </c>
      <c r="B9" s="227" t="s">
        <v>14</v>
      </c>
      <c r="C9" s="223">
        <v>107438517.03</v>
      </c>
      <c r="D9" s="224">
        <v>0</v>
      </c>
      <c r="E9" s="225">
        <v>0</v>
      </c>
      <c r="F9" s="225">
        <v>0</v>
      </c>
      <c r="G9" s="220">
        <f t="shared" si="3"/>
        <v>107438517.03</v>
      </c>
      <c r="H9" s="20">
        <f t="shared" si="0"/>
        <v>2.52874813306684</v>
      </c>
      <c r="I9" s="20">
        <f t="shared" si="1"/>
        <v>0.48651166905956261</v>
      </c>
    </row>
    <row r="10" spans="1:9" ht="15.75">
      <c r="A10" s="226">
        <f t="shared" si="2"/>
        <v>5</v>
      </c>
      <c r="B10" s="227" t="s">
        <v>16</v>
      </c>
      <c r="C10" s="223">
        <v>134907612.91999999</v>
      </c>
      <c r="D10" s="224">
        <v>0</v>
      </c>
      <c r="E10" s="225">
        <v>0</v>
      </c>
      <c r="F10" s="225">
        <v>0</v>
      </c>
      <c r="G10" s="220">
        <f t="shared" si="3"/>
        <v>134907612.91999999</v>
      </c>
      <c r="H10" s="20">
        <f t="shared" si="0"/>
        <v>3.1752799995619396</v>
      </c>
      <c r="I10" s="20">
        <f t="shared" si="1"/>
        <v>0.61089942178021328</v>
      </c>
    </row>
    <row r="11" spans="1:9" ht="15.75">
      <c r="A11" s="226">
        <f t="shared" si="2"/>
        <v>6</v>
      </c>
      <c r="B11" s="227" t="s">
        <v>18</v>
      </c>
      <c r="C11" s="223">
        <v>57256211.039999999</v>
      </c>
      <c r="D11" s="224">
        <v>0</v>
      </c>
      <c r="E11" s="225">
        <v>0</v>
      </c>
      <c r="F11" s="225">
        <v>0</v>
      </c>
      <c r="G11" s="220">
        <f t="shared" si="3"/>
        <v>57256211.039999999</v>
      </c>
      <c r="H11" s="20">
        <f t="shared" si="0"/>
        <v>1.3476222566759026</v>
      </c>
      <c r="I11" s="20">
        <f t="shared" si="1"/>
        <v>0.25927214528955933</v>
      </c>
    </row>
    <row r="12" spans="1:9" ht="15.75">
      <c r="A12" s="226">
        <f t="shared" si="2"/>
        <v>7</v>
      </c>
      <c r="B12" s="227" t="s">
        <v>20</v>
      </c>
      <c r="C12" s="223">
        <v>34750363.399999999</v>
      </c>
      <c r="D12" s="224">
        <v>0</v>
      </c>
      <c r="E12" s="225">
        <v>0</v>
      </c>
      <c r="F12" s="225">
        <v>0</v>
      </c>
      <c r="G12" s="220">
        <f t="shared" si="3"/>
        <v>34750363.399999999</v>
      </c>
      <c r="H12" s="20">
        <f t="shared" si="0"/>
        <v>0.8179088747716704</v>
      </c>
      <c r="I12" s="20">
        <f t="shared" si="1"/>
        <v>0.15735936948421908</v>
      </c>
    </row>
    <row r="13" spans="1:9" ht="15.75">
      <c r="A13" s="226">
        <f t="shared" si="2"/>
        <v>8</v>
      </c>
      <c r="B13" s="227" t="s">
        <v>22</v>
      </c>
      <c r="C13" s="223">
        <v>22292486.469999999</v>
      </c>
      <c r="D13" s="224">
        <v>0</v>
      </c>
      <c r="E13" s="225">
        <v>0</v>
      </c>
      <c r="F13" s="225">
        <v>0</v>
      </c>
      <c r="G13" s="220">
        <f t="shared" si="3"/>
        <v>22292486.469999999</v>
      </c>
      <c r="H13" s="20">
        <f t="shared" si="0"/>
        <v>0.52469156407556838</v>
      </c>
      <c r="I13" s="20">
        <f t="shared" si="1"/>
        <v>0.10094661672386093</v>
      </c>
    </row>
    <row r="14" spans="1:9" ht="15.75">
      <c r="A14" s="221">
        <f t="shared" si="2"/>
        <v>9</v>
      </c>
      <c r="B14" s="222" t="s">
        <v>24</v>
      </c>
      <c r="C14" s="223">
        <f>193796061.81-D14</f>
        <v>149896061.81</v>
      </c>
      <c r="D14" s="224">
        <v>43900000</v>
      </c>
      <c r="E14" s="225">
        <v>0</v>
      </c>
      <c r="F14" s="225">
        <v>0</v>
      </c>
      <c r="G14" s="220">
        <f t="shared" si="3"/>
        <v>193796061.81</v>
      </c>
      <c r="H14" s="20">
        <f t="shared" si="0"/>
        <v>4.5613197486791801</v>
      </c>
      <c r="I14" s="20">
        <f t="shared" si="1"/>
        <v>0.87756279679499261</v>
      </c>
    </row>
    <row r="15" spans="1:9" ht="15.75">
      <c r="A15" s="221">
        <f t="shared" si="2"/>
        <v>10</v>
      </c>
      <c r="B15" s="222" t="s">
        <v>26</v>
      </c>
      <c r="C15" s="223">
        <v>63825838.810000002</v>
      </c>
      <c r="D15" s="224">
        <v>0</v>
      </c>
      <c r="E15" s="225">
        <v>0</v>
      </c>
      <c r="F15" s="225">
        <v>0</v>
      </c>
      <c r="G15" s="220">
        <f t="shared" si="3"/>
        <v>63825838.810000002</v>
      </c>
      <c r="H15" s="20">
        <f t="shared" si="0"/>
        <v>1.5022496139549755</v>
      </c>
      <c r="I15" s="20">
        <f t="shared" si="1"/>
        <v>0.28902125817605123</v>
      </c>
    </row>
    <row r="16" spans="1:9" ht="15.75">
      <c r="A16" s="221">
        <f t="shared" si="2"/>
        <v>11</v>
      </c>
      <c r="B16" s="222" t="s">
        <v>28</v>
      </c>
      <c r="C16" s="223">
        <v>67901721.069999993</v>
      </c>
      <c r="D16" s="224">
        <v>0</v>
      </c>
      <c r="E16" s="225">
        <v>0</v>
      </c>
      <c r="F16" s="225">
        <v>0</v>
      </c>
      <c r="G16" s="220">
        <f t="shared" si="3"/>
        <v>67901721.069999993</v>
      </c>
      <c r="H16" s="20">
        <f t="shared" si="0"/>
        <v>1.5981824315374933</v>
      </c>
      <c r="I16" s="20">
        <f t="shared" si="1"/>
        <v>0.30747799358174521</v>
      </c>
    </row>
    <row r="17" spans="1:9" ht="15.75">
      <c r="A17" s="221">
        <f t="shared" si="2"/>
        <v>12</v>
      </c>
      <c r="B17" s="222" t="s">
        <v>30</v>
      </c>
      <c r="C17" s="223">
        <v>279029896.20999998</v>
      </c>
      <c r="D17" s="224">
        <v>0</v>
      </c>
      <c r="E17" s="225">
        <v>0</v>
      </c>
      <c r="F17" s="225">
        <v>0</v>
      </c>
      <c r="G17" s="220">
        <f t="shared" si="3"/>
        <v>279029896.20999998</v>
      </c>
      <c r="H17" s="20">
        <f t="shared" si="0"/>
        <v>6.5674429303026249</v>
      </c>
      <c r="I17" s="20">
        <f t="shared" si="1"/>
        <v>1.2635254494878949</v>
      </c>
    </row>
    <row r="18" spans="1:9" ht="15.75">
      <c r="A18" s="221">
        <f t="shared" si="2"/>
        <v>13</v>
      </c>
      <c r="B18" s="222" t="s">
        <v>32</v>
      </c>
      <c r="C18" s="223">
        <v>97994770.659999996</v>
      </c>
      <c r="D18" s="224">
        <v>0</v>
      </c>
      <c r="E18" s="225">
        <v>0</v>
      </c>
      <c r="F18" s="225">
        <v>0</v>
      </c>
      <c r="G18" s="220">
        <f t="shared" si="3"/>
        <v>97994770.659999996</v>
      </c>
      <c r="H18" s="20">
        <f t="shared" si="0"/>
        <v>2.3064735088217381</v>
      </c>
      <c r="I18" s="20">
        <f t="shared" si="1"/>
        <v>0.4437477429029778</v>
      </c>
    </row>
    <row r="19" spans="1:9" ht="15.75">
      <c r="A19" s="221">
        <f t="shared" si="2"/>
        <v>14</v>
      </c>
      <c r="B19" s="222" t="s">
        <v>34</v>
      </c>
      <c r="C19" s="223">
        <f>127952029.92-D19</f>
        <v>121452029.92</v>
      </c>
      <c r="D19" s="224">
        <v>6500000</v>
      </c>
      <c r="E19" s="225">
        <v>0</v>
      </c>
      <c r="F19" s="225">
        <v>0</v>
      </c>
      <c r="G19" s="220">
        <f t="shared" si="3"/>
        <v>127952029.92</v>
      </c>
      <c r="H19" s="20">
        <f t="shared" si="0"/>
        <v>3.0115685298594119</v>
      </c>
      <c r="I19" s="20">
        <f t="shared" si="1"/>
        <v>0.57940259561248597</v>
      </c>
    </row>
    <row r="20" spans="1:9" ht="15.75">
      <c r="A20" s="221">
        <f t="shared" si="2"/>
        <v>15</v>
      </c>
      <c r="B20" s="222" t="s">
        <v>36</v>
      </c>
      <c r="C20" s="228">
        <v>38500292.18</v>
      </c>
      <c r="D20" s="224">
        <v>0</v>
      </c>
      <c r="E20" s="225">
        <v>0</v>
      </c>
      <c r="F20" s="225">
        <v>0</v>
      </c>
      <c r="G20" s="220">
        <f t="shared" si="3"/>
        <v>38500292.18</v>
      </c>
      <c r="H20" s="20">
        <f t="shared" si="0"/>
        <v>0.90616982311397476</v>
      </c>
      <c r="I20" s="20">
        <f t="shared" si="1"/>
        <v>0.17434009632264769</v>
      </c>
    </row>
    <row r="21" spans="1:9" ht="15.75">
      <c r="A21" s="221">
        <f t="shared" si="2"/>
        <v>16</v>
      </c>
      <c r="B21" s="222" t="s">
        <v>38</v>
      </c>
      <c r="C21" s="223">
        <v>61277993.68</v>
      </c>
      <c r="D21" s="224">
        <v>0</v>
      </c>
      <c r="E21" s="225">
        <v>0</v>
      </c>
      <c r="F21" s="225">
        <v>0</v>
      </c>
      <c r="G21" s="220">
        <f t="shared" si="3"/>
        <v>61277993.68</v>
      </c>
      <c r="H21" s="20">
        <f t="shared" si="0"/>
        <v>1.4422817477377612</v>
      </c>
      <c r="I21" s="20">
        <f t="shared" si="1"/>
        <v>0.27748390247748494</v>
      </c>
    </row>
    <row r="22" spans="1:9" ht="15.75">
      <c r="A22" s="221">
        <f t="shared" si="2"/>
        <v>17</v>
      </c>
      <c r="B22" s="222" t="s">
        <v>40</v>
      </c>
      <c r="C22" s="223">
        <v>32800038.170000002</v>
      </c>
      <c r="D22" s="224">
        <v>0</v>
      </c>
      <c r="E22" s="225">
        <v>0</v>
      </c>
      <c r="F22" s="225">
        <v>0</v>
      </c>
      <c r="G22" s="220">
        <f t="shared" si="3"/>
        <v>32800038.170000002</v>
      </c>
      <c r="H22" s="20">
        <f t="shared" si="0"/>
        <v>0.77200465512520489</v>
      </c>
      <c r="I22" s="20">
        <f t="shared" si="1"/>
        <v>0.14852775109366251</v>
      </c>
    </row>
    <row r="23" spans="1:9" ht="15.75">
      <c r="A23" s="221">
        <f t="shared" si="2"/>
        <v>18</v>
      </c>
      <c r="B23" s="222" t="s">
        <v>42</v>
      </c>
      <c r="C23" s="223">
        <v>232965533.72999999</v>
      </c>
      <c r="D23" s="224">
        <v>0</v>
      </c>
      <c r="E23" s="225">
        <v>0</v>
      </c>
      <c r="F23" s="225">
        <v>0</v>
      </c>
      <c r="G23" s="220">
        <f t="shared" si="3"/>
        <v>232965533.72999999</v>
      </c>
      <c r="H23" s="20">
        <f t="shared" si="0"/>
        <v>5.4832398545128864</v>
      </c>
      <c r="I23" s="20">
        <f t="shared" si="1"/>
        <v>1.0549331262333612</v>
      </c>
    </row>
    <row r="24" spans="1:9" ht="15.75">
      <c r="A24" s="221">
        <f t="shared" si="2"/>
        <v>19</v>
      </c>
      <c r="B24" s="222" t="s">
        <v>44</v>
      </c>
      <c r="C24" s="223">
        <v>65047427.460000001</v>
      </c>
      <c r="D24" s="224">
        <v>0</v>
      </c>
      <c r="E24" s="225">
        <v>0</v>
      </c>
      <c r="F24" s="225">
        <v>0</v>
      </c>
      <c r="G24" s="220">
        <f t="shared" si="3"/>
        <v>65047427.460000001</v>
      </c>
      <c r="H24" s="20">
        <f t="shared" si="0"/>
        <v>1.5310017794116206</v>
      </c>
      <c r="I24" s="20">
        <f t="shared" si="1"/>
        <v>0.29455295341389376</v>
      </c>
    </row>
    <row r="25" spans="1:9" ht="15.75">
      <c r="A25" s="221">
        <f t="shared" si="2"/>
        <v>20</v>
      </c>
      <c r="B25" s="222" t="s">
        <v>46</v>
      </c>
      <c r="C25" s="223">
        <v>64757964.399999999</v>
      </c>
      <c r="D25" s="224">
        <v>0</v>
      </c>
      <c r="E25" s="225">
        <v>0</v>
      </c>
      <c r="F25" s="225">
        <v>0</v>
      </c>
      <c r="G25" s="220">
        <f t="shared" si="3"/>
        <v>64757964.399999999</v>
      </c>
      <c r="H25" s="20">
        <f t="shared" si="0"/>
        <v>1.5241887742361822</v>
      </c>
      <c r="I25" s="20">
        <f t="shared" si="1"/>
        <v>0.2932421836793081</v>
      </c>
    </row>
    <row r="26" spans="1:9" ht="15.75">
      <c r="A26" s="221">
        <f t="shared" si="2"/>
        <v>21</v>
      </c>
      <c r="B26" s="222" t="s">
        <v>48</v>
      </c>
      <c r="C26" s="223">
        <v>46759780.420000002</v>
      </c>
      <c r="D26" s="224">
        <v>0</v>
      </c>
      <c r="E26" s="225">
        <v>0</v>
      </c>
      <c r="F26" s="225">
        <v>0</v>
      </c>
      <c r="G26" s="220">
        <f t="shared" si="3"/>
        <v>46759780.420000002</v>
      </c>
      <c r="H26" s="20">
        <f t="shared" si="0"/>
        <v>1.1005709191487933</v>
      </c>
      <c r="I26" s="20">
        <f t="shared" si="1"/>
        <v>0.21174137028195031</v>
      </c>
    </row>
    <row r="27" spans="1:9" ht="15.75">
      <c r="A27" s="221">
        <f t="shared" si="2"/>
        <v>22</v>
      </c>
      <c r="B27" s="222" t="s">
        <v>50</v>
      </c>
      <c r="C27" s="223">
        <v>32371905.620000001</v>
      </c>
      <c r="D27" s="224">
        <v>0</v>
      </c>
      <c r="E27" s="225">
        <v>0</v>
      </c>
      <c r="F27" s="225">
        <v>0</v>
      </c>
      <c r="G27" s="220">
        <f t="shared" si="3"/>
        <v>32371905.620000001</v>
      </c>
      <c r="H27" s="20">
        <f t="shared" si="0"/>
        <v>0.76192782777831081</v>
      </c>
      <c r="I27" s="20">
        <f t="shared" si="1"/>
        <v>0.14658904710521239</v>
      </c>
    </row>
    <row r="28" spans="1:9" ht="15.75">
      <c r="A28" s="221">
        <f t="shared" si="2"/>
        <v>23</v>
      </c>
      <c r="B28" s="222" t="s">
        <v>52</v>
      </c>
      <c r="C28" s="223">
        <v>49871457.189999998</v>
      </c>
      <c r="D28" s="224">
        <v>0</v>
      </c>
      <c r="E28" s="225"/>
      <c r="F28" s="225">
        <v>0</v>
      </c>
      <c r="G28" s="220">
        <f t="shared" si="3"/>
        <v>49871457.189999998</v>
      </c>
      <c r="H28" s="20">
        <f t="shared" si="0"/>
        <v>1.1738095214709734</v>
      </c>
      <c r="I28" s="20">
        <f t="shared" si="1"/>
        <v>0.22583191342043993</v>
      </c>
    </row>
    <row r="29" spans="1:9" ht="15.75">
      <c r="A29" s="221">
        <f t="shared" si="2"/>
        <v>24</v>
      </c>
      <c r="B29" s="222" t="s">
        <v>54</v>
      </c>
      <c r="C29" s="223">
        <f>1451639937.86-D29</f>
        <v>1307809937.8599999</v>
      </c>
      <c r="D29" s="224">
        <v>143830000</v>
      </c>
      <c r="E29" s="225">
        <v>0</v>
      </c>
      <c r="F29" s="225">
        <v>0</v>
      </c>
      <c r="G29" s="220">
        <f t="shared" si="3"/>
        <v>1451639937.8599999</v>
      </c>
      <c r="H29" s="20">
        <f t="shared" si="0"/>
        <v>34.166813580680142</v>
      </c>
      <c r="I29" s="20">
        <f t="shared" si="1"/>
        <v>6.5734318432986676</v>
      </c>
    </row>
    <row r="30" spans="1:9" ht="15.75">
      <c r="A30" s="221">
        <f t="shared" si="2"/>
        <v>25</v>
      </c>
      <c r="B30" s="222" t="s">
        <v>56</v>
      </c>
      <c r="C30" s="223">
        <v>61495066.439999998</v>
      </c>
      <c r="D30" s="224">
        <v>0</v>
      </c>
      <c r="E30" s="225">
        <v>0</v>
      </c>
      <c r="F30" s="225">
        <v>0</v>
      </c>
      <c r="G30" s="220">
        <f t="shared" si="3"/>
        <v>61495066.439999998</v>
      </c>
      <c r="H30" s="20">
        <f t="shared" si="0"/>
        <v>1.447390924146408</v>
      </c>
      <c r="I30" s="20">
        <f t="shared" si="1"/>
        <v>0.27846686867707865</v>
      </c>
    </row>
    <row r="31" spans="1:9" ht="15.75">
      <c r="A31" s="221">
        <f t="shared" si="2"/>
        <v>26</v>
      </c>
      <c r="B31" s="222" t="s">
        <v>58</v>
      </c>
      <c r="C31" s="223">
        <f>55747995.99-D31</f>
        <v>49247995.990000002</v>
      </c>
      <c r="D31" s="224">
        <v>6500000</v>
      </c>
      <c r="E31" s="225">
        <v>0</v>
      </c>
      <c r="F31" s="225">
        <v>0</v>
      </c>
      <c r="G31" s="220">
        <f t="shared" si="3"/>
        <v>55747995.990000002</v>
      </c>
      <c r="H31" s="20">
        <f t="shared" si="0"/>
        <v>1.3121238516589584</v>
      </c>
      <c r="I31" s="20">
        <f t="shared" si="1"/>
        <v>0.25244252550737856</v>
      </c>
    </row>
    <row r="32" spans="1:9" ht="15.75">
      <c r="A32" s="221">
        <f t="shared" si="2"/>
        <v>27</v>
      </c>
      <c r="B32" s="222" t="s">
        <v>60</v>
      </c>
      <c r="C32" s="223">
        <f>105388666.18-D32</f>
        <v>100388666.18000001</v>
      </c>
      <c r="D32" s="224">
        <v>5000000</v>
      </c>
      <c r="E32" s="225">
        <v>0</v>
      </c>
      <c r="F32" s="225">
        <v>0</v>
      </c>
      <c r="G32" s="220">
        <f t="shared" si="3"/>
        <v>105388666.18000001</v>
      </c>
      <c r="H32" s="20">
        <f t="shared" si="0"/>
        <v>2.4805014087700448</v>
      </c>
      <c r="I32" s="20">
        <f t="shared" si="1"/>
        <v>0.47722937081192207</v>
      </c>
    </row>
    <row r="33" spans="1:9" ht="15.75">
      <c r="A33" s="221">
        <f t="shared" si="2"/>
        <v>28</v>
      </c>
      <c r="B33" s="222" t="s">
        <v>62</v>
      </c>
      <c r="C33" s="223">
        <v>81417458.579999998</v>
      </c>
      <c r="D33" s="224">
        <v>0</v>
      </c>
      <c r="E33" s="225">
        <v>0</v>
      </c>
      <c r="F33" s="225">
        <v>0</v>
      </c>
      <c r="G33" s="220">
        <f t="shared" si="3"/>
        <v>81417458.579999998</v>
      </c>
      <c r="H33" s="20">
        <f t="shared" si="0"/>
        <v>1.9162982892413978</v>
      </c>
      <c r="I33" s="20">
        <f t="shared" si="1"/>
        <v>0.36868103506383254</v>
      </c>
    </row>
    <row r="34" spans="1:9" ht="15.75">
      <c r="A34" s="221">
        <f t="shared" si="2"/>
        <v>29</v>
      </c>
      <c r="B34" s="222" t="s">
        <v>64</v>
      </c>
      <c r="C34" s="223">
        <f>101567066.28-D34</f>
        <v>89321077.280000001</v>
      </c>
      <c r="D34" s="224">
        <f>6950000+5295988.98+0.02</f>
        <v>12245989</v>
      </c>
      <c r="E34" s="225">
        <v>0</v>
      </c>
      <c r="F34" s="225">
        <v>0</v>
      </c>
      <c r="G34" s="220">
        <f t="shared" si="3"/>
        <v>101567066.28</v>
      </c>
      <c r="H34" s="20">
        <f t="shared" si="0"/>
        <v>2.3905535587847826</v>
      </c>
      <c r="I34" s="20">
        <f t="shared" si="1"/>
        <v>0.45992409708678583</v>
      </c>
    </row>
    <row r="35" spans="1:9" ht="15.75">
      <c r="A35" s="221">
        <f t="shared" si="2"/>
        <v>30</v>
      </c>
      <c r="B35" s="222" t="s">
        <v>66</v>
      </c>
      <c r="C35" s="223">
        <v>106334516.11</v>
      </c>
      <c r="D35" s="224">
        <v>0</v>
      </c>
      <c r="E35" s="225">
        <v>0</v>
      </c>
      <c r="F35" s="225">
        <v>0</v>
      </c>
      <c r="G35" s="220">
        <f t="shared" si="3"/>
        <v>106334516.11</v>
      </c>
      <c r="H35" s="20">
        <f t="shared" si="0"/>
        <v>2.5027635947231608</v>
      </c>
      <c r="I35" s="20">
        <f t="shared" si="1"/>
        <v>0.48151244396710785</v>
      </c>
    </row>
    <row r="36" spans="1:9" ht="15.75">
      <c r="A36" s="221">
        <f t="shared" si="2"/>
        <v>31</v>
      </c>
      <c r="B36" s="222" t="s">
        <v>68</v>
      </c>
      <c r="C36" s="223">
        <v>29696386.149999999</v>
      </c>
      <c r="D36" s="224">
        <v>0</v>
      </c>
      <c r="E36" s="225">
        <v>0</v>
      </c>
      <c r="F36" s="225">
        <v>0</v>
      </c>
      <c r="G36" s="220">
        <f t="shared" si="3"/>
        <v>29696386.149999999</v>
      </c>
      <c r="H36" s="20">
        <f t="shared" si="0"/>
        <v>0.69895492893554934</v>
      </c>
      <c r="I36" s="20">
        <f t="shared" si="1"/>
        <v>0.1344735462686959</v>
      </c>
    </row>
    <row r="37" spans="1:9" ht="15.75">
      <c r="A37" s="221">
        <f t="shared" si="2"/>
        <v>32</v>
      </c>
      <c r="B37" s="222" t="s">
        <v>70</v>
      </c>
      <c r="C37" s="223">
        <v>79520400.989999995</v>
      </c>
      <c r="D37" s="224">
        <v>0</v>
      </c>
      <c r="E37" s="225">
        <v>0</v>
      </c>
      <c r="F37" s="225">
        <v>0</v>
      </c>
      <c r="G37" s="220">
        <f t="shared" si="3"/>
        <v>79520400.989999995</v>
      </c>
      <c r="H37" s="20">
        <f t="shared" si="0"/>
        <v>1.8716478140520083</v>
      </c>
      <c r="I37" s="20">
        <f t="shared" si="1"/>
        <v>0.3600906274527958</v>
      </c>
    </row>
    <row r="38" spans="1:9" ht="15.75">
      <c r="A38" s="221">
        <f t="shared" si="2"/>
        <v>33</v>
      </c>
      <c r="B38" s="222" t="s">
        <v>72</v>
      </c>
      <c r="C38" s="223">
        <v>40225935.909999996</v>
      </c>
      <c r="D38" s="224">
        <v>0</v>
      </c>
      <c r="E38" s="225">
        <v>0</v>
      </c>
      <c r="F38" s="225">
        <v>0</v>
      </c>
      <c r="G38" s="220">
        <f t="shared" si="3"/>
        <v>40225935.909999996</v>
      </c>
      <c r="H38" s="20">
        <f t="shared" si="0"/>
        <v>0.94678578172179417</v>
      </c>
      <c r="I38" s="20">
        <f t="shared" si="1"/>
        <v>0.18215429400977734</v>
      </c>
    </row>
    <row r="39" spans="1:9" ht="15.75">
      <c r="A39" s="226">
        <f t="shared" si="2"/>
        <v>34</v>
      </c>
      <c r="B39" s="227" t="s">
        <v>74</v>
      </c>
      <c r="C39" s="223">
        <v>22113312.199999999</v>
      </c>
      <c r="D39" s="224">
        <v>0</v>
      </c>
      <c r="E39" s="225">
        <v>0</v>
      </c>
      <c r="F39" s="225">
        <v>0</v>
      </c>
      <c r="G39" s="220">
        <f t="shared" si="3"/>
        <v>22113312.199999999</v>
      </c>
      <c r="H39" s="20">
        <f t="shared" si="0"/>
        <v>0.52047439305272558</v>
      </c>
      <c r="I39" s="20">
        <f t="shared" si="1"/>
        <v>0.1001352654919197</v>
      </c>
    </row>
    <row r="40" spans="1:9" ht="15.75">
      <c r="A40" s="226">
        <f t="shared" si="2"/>
        <v>35</v>
      </c>
      <c r="B40" s="227" t="s">
        <v>76</v>
      </c>
      <c r="C40" s="223">
        <v>28496975.620000001</v>
      </c>
      <c r="D40" s="224">
        <v>0</v>
      </c>
      <c r="E40" s="225">
        <v>0</v>
      </c>
      <c r="F40" s="225">
        <v>0</v>
      </c>
      <c r="G40" s="220">
        <f t="shared" si="3"/>
        <v>28496975.620000001</v>
      </c>
      <c r="H40" s="20">
        <f t="shared" si="0"/>
        <v>0.6707247632336969</v>
      </c>
      <c r="I40" s="20">
        <f t="shared" si="1"/>
        <v>0.12904227976419849</v>
      </c>
    </row>
    <row r="41" spans="1:9" ht="15.75">
      <c r="A41" s="226">
        <f t="shared" si="2"/>
        <v>36</v>
      </c>
      <c r="B41" s="227" t="s">
        <v>78</v>
      </c>
      <c r="C41" s="223">
        <v>34244939.780000001</v>
      </c>
      <c r="D41" s="224">
        <v>0</v>
      </c>
      <c r="E41" s="225">
        <v>0</v>
      </c>
      <c r="F41" s="225">
        <v>0</v>
      </c>
      <c r="G41" s="220">
        <f t="shared" si="3"/>
        <v>34244939.780000001</v>
      </c>
      <c r="H41" s="20">
        <f t="shared" si="0"/>
        <v>0.80601287070521443</v>
      </c>
      <c r="I41" s="20">
        <f t="shared" si="1"/>
        <v>0.15507066990286072</v>
      </c>
    </row>
    <row r="42" spans="1:9" ht="15.75">
      <c r="A42" s="226">
        <f t="shared" si="2"/>
        <v>37</v>
      </c>
      <c r="B42" s="227" t="s">
        <v>80</v>
      </c>
      <c r="C42" s="223">
        <v>32833430.199999999</v>
      </c>
      <c r="D42" s="224">
        <v>0</v>
      </c>
      <c r="E42" s="225">
        <v>0</v>
      </c>
      <c r="F42" s="225">
        <v>0</v>
      </c>
      <c r="G42" s="220">
        <f t="shared" si="3"/>
        <v>32833430.199999999</v>
      </c>
      <c r="H42" s="20">
        <f t="shared" si="0"/>
        <v>0.77279059331437616</v>
      </c>
      <c r="I42" s="20">
        <f t="shared" si="1"/>
        <v>0.14867895954941632</v>
      </c>
    </row>
    <row r="43" spans="1:9" ht="16.5" thickBot="1">
      <c r="A43" s="229"/>
      <c r="B43" s="230" t="s">
        <v>552</v>
      </c>
      <c r="C43" s="231">
        <f>SUM(C5:C42)</f>
        <v>4024207999.1399994</v>
      </c>
      <c r="D43" s="232">
        <f>SUM(D5:D41)</f>
        <v>224475989</v>
      </c>
      <c r="E43" s="233">
        <v>0</v>
      </c>
      <c r="F43" s="233">
        <v>0</v>
      </c>
      <c r="G43" s="234">
        <f t="shared" si="3"/>
        <v>4248683988.1399994</v>
      </c>
      <c r="H43" s="20">
        <f t="shared" si="0"/>
        <v>100</v>
      </c>
      <c r="I43" s="20">
        <f t="shared" si="1"/>
        <v>19.239229984898738</v>
      </c>
    </row>
    <row r="44" spans="1:9" ht="16.5" thickBot="1">
      <c r="A44" s="235"/>
      <c r="B44" s="236" t="s">
        <v>499</v>
      </c>
      <c r="C44" s="237">
        <f>C45-C43</f>
        <v>6859488672.8600006</v>
      </c>
      <c r="D44" s="237">
        <f>D45-D43</f>
        <v>50500000</v>
      </c>
      <c r="E44" s="237">
        <f>2399744253-D45</f>
        <v>2124768264</v>
      </c>
      <c r="F44" s="237">
        <v>8800000000</v>
      </c>
      <c r="G44" s="237">
        <f>G45-G43</f>
        <v>17834756936.860001</v>
      </c>
      <c r="H44" s="26" t="s">
        <v>8</v>
      </c>
      <c r="I44" s="20">
        <f t="shared" si="1"/>
        <v>80.760770015101258</v>
      </c>
    </row>
    <row r="45" spans="1:9" ht="16.5" thickBot="1">
      <c r="A45" s="238"/>
      <c r="B45" s="236" t="s">
        <v>553</v>
      </c>
      <c r="C45" s="237">
        <v>10883696672</v>
      </c>
      <c r="D45" s="237">
        <v>274975989</v>
      </c>
      <c r="E45" s="237">
        <f>E44</f>
        <v>2124768264</v>
      </c>
      <c r="F45" s="237">
        <f>F43+F44</f>
        <v>8800000000</v>
      </c>
      <c r="G45" s="237">
        <f>C45+D45+E45+F45</f>
        <v>22083440925</v>
      </c>
      <c r="H45" s="26" t="s">
        <v>8</v>
      </c>
      <c r="I45" s="20">
        <f t="shared" si="1"/>
        <v>100</v>
      </c>
    </row>
    <row r="46" spans="1:9" ht="15.75">
      <c r="A46" s="239"/>
      <c r="B46" s="240" t="s">
        <v>554</v>
      </c>
      <c r="C46" s="241"/>
      <c r="D46" s="241"/>
      <c r="E46" s="241"/>
      <c r="F46" s="242"/>
      <c r="G46" s="243"/>
    </row>
    <row r="47" spans="1:9" ht="31.5">
      <c r="A47" s="226"/>
      <c r="B47" s="244" t="s">
        <v>555</v>
      </c>
      <c r="C47" s="245"/>
      <c r="D47" s="245"/>
      <c r="E47" s="245"/>
      <c r="F47" s="246"/>
      <c r="G47" s="247"/>
    </row>
    <row r="48" spans="1:9" ht="15.75">
      <c r="A48" s="248" t="s">
        <v>556</v>
      </c>
      <c r="B48" s="249"/>
      <c r="C48" s="250"/>
      <c r="D48" s="250"/>
      <c r="E48" s="250"/>
      <c r="F48" s="251"/>
      <c r="G48" s="261">
        <f>G43/G45</f>
        <v>0.1923922998489874</v>
      </c>
    </row>
    <row r="49" spans="1:7" ht="16.5" thickBot="1">
      <c r="A49" s="252" t="s">
        <v>557</v>
      </c>
      <c r="B49" s="253"/>
      <c r="C49" s="254"/>
      <c r="D49" s="255"/>
      <c r="E49" s="255"/>
      <c r="F49" s="256"/>
      <c r="G49" s="262">
        <f>G44/G45</f>
        <v>0.80760770015101258</v>
      </c>
    </row>
  </sheetData>
  <mergeCells count="2">
    <mergeCell ref="A1:G1"/>
    <mergeCell ref="A44:A4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1"/>
  <sheetViews>
    <sheetView workbookViewId="0">
      <selection activeCell="A2" sqref="A2"/>
    </sheetView>
  </sheetViews>
  <sheetFormatPr defaultRowHeight="12.75"/>
  <cols>
    <col min="2" max="2" width="17.7109375" customWidth="1"/>
    <col min="3" max="3" width="23.5703125" customWidth="1"/>
    <col min="4" max="4" width="19.7109375" style="51" customWidth="1"/>
    <col min="6" max="6" width="26" customWidth="1"/>
  </cols>
  <sheetData>
    <row r="1" spans="1:6" ht="15.75">
      <c r="A1" s="93" t="s">
        <v>490</v>
      </c>
      <c r="B1" s="52"/>
      <c r="C1" s="52"/>
      <c r="D1" s="85"/>
    </row>
    <row r="2" spans="1:6" ht="14.25">
      <c r="A2" s="52"/>
      <c r="B2" s="60"/>
      <c r="C2" s="52"/>
      <c r="D2" s="85"/>
    </row>
    <row r="3" spans="1:6">
      <c r="A3" s="61" t="s">
        <v>313</v>
      </c>
      <c r="B3" s="62" t="s">
        <v>314</v>
      </c>
      <c r="C3" s="52" t="s">
        <v>315</v>
      </c>
      <c r="D3" s="85" t="s">
        <v>316</v>
      </c>
    </row>
    <row r="4" spans="1:6">
      <c r="A4" s="63">
        <v>1</v>
      </c>
      <c r="B4" s="64" t="s">
        <v>317</v>
      </c>
      <c r="C4" s="65">
        <v>24202240000</v>
      </c>
      <c r="D4" s="86">
        <v>1.9599999999999999E-2</v>
      </c>
      <c r="F4" s="79"/>
    </row>
    <row r="5" spans="1:6">
      <c r="A5" s="63">
        <v>2</v>
      </c>
      <c r="B5" s="64" t="s">
        <v>318</v>
      </c>
      <c r="C5" s="65">
        <v>25954200000</v>
      </c>
      <c r="D5" s="86">
        <v>2.1000000000000001E-2</v>
      </c>
      <c r="F5" s="79"/>
    </row>
    <row r="6" spans="1:6">
      <c r="A6" s="63">
        <v>3</v>
      </c>
      <c r="B6" s="52" t="s">
        <v>319</v>
      </c>
      <c r="C6" s="65">
        <v>41253910000</v>
      </c>
      <c r="D6" s="86">
        <v>3.3500000000000002E-2</v>
      </c>
      <c r="F6" s="79"/>
    </row>
    <row r="7" spans="1:6">
      <c r="A7" s="63">
        <v>4</v>
      </c>
      <c r="B7" s="64" t="s">
        <v>320</v>
      </c>
      <c r="C7" s="65">
        <v>6403320000</v>
      </c>
      <c r="D7" s="87" t="s">
        <v>321</v>
      </c>
      <c r="F7" s="79"/>
    </row>
    <row r="8" spans="1:6">
      <c r="A8" s="63">
        <v>5</v>
      </c>
      <c r="B8" s="64" t="s">
        <v>322</v>
      </c>
      <c r="C8" s="65">
        <v>18345730000</v>
      </c>
      <c r="D8" s="86">
        <v>1.49E-2</v>
      </c>
      <c r="F8" s="79"/>
    </row>
    <row r="9" spans="1:6">
      <c r="A9" s="63">
        <v>6</v>
      </c>
      <c r="B9" s="64" t="s">
        <v>323</v>
      </c>
      <c r="C9" s="65">
        <v>162822650000</v>
      </c>
      <c r="D9" s="86">
        <v>0.13200000000000001</v>
      </c>
      <c r="F9" s="79"/>
    </row>
    <row r="10" spans="1:6">
      <c r="A10" s="63">
        <v>7</v>
      </c>
      <c r="B10" s="64" t="s">
        <v>324</v>
      </c>
      <c r="C10" s="65">
        <v>16631140000</v>
      </c>
      <c r="D10" s="86">
        <v>1.35E-2</v>
      </c>
      <c r="F10" s="79"/>
    </row>
    <row r="11" spans="1:6">
      <c r="A11" s="63">
        <v>8</v>
      </c>
      <c r="B11" s="64" t="s">
        <v>325</v>
      </c>
      <c r="C11" s="65">
        <v>1684560000</v>
      </c>
      <c r="D11" s="87" t="s">
        <v>326</v>
      </c>
      <c r="F11" s="79"/>
    </row>
    <row r="12" spans="1:6">
      <c r="A12" s="63">
        <v>9</v>
      </c>
      <c r="B12" s="52" t="s">
        <v>327</v>
      </c>
      <c r="C12" s="65">
        <v>90750050000</v>
      </c>
      <c r="D12" s="86">
        <v>7.3599999999999999E-2</v>
      </c>
      <c r="F12" s="79"/>
    </row>
    <row r="13" spans="1:6">
      <c r="A13" s="63">
        <v>10</v>
      </c>
      <c r="B13" s="64" t="s">
        <v>328</v>
      </c>
      <c r="C13" s="65">
        <v>90843570000</v>
      </c>
      <c r="D13" s="86">
        <v>7.3700000000000002E-2</v>
      </c>
      <c r="F13" s="79"/>
    </row>
    <row r="14" spans="1:6">
      <c r="A14" s="63">
        <v>11</v>
      </c>
      <c r="B14" s="64" t="s">
        <v>329</v>
      </c>
      <c r="C14" s="65">
        <v>40239940000</v>
      </c>
      <c r="D14" s="86">
        <v>3.2599999999999997E-2</v>
      </c>
      <c r="F14" s="79"/>
    </row>
    <row r="15" spans="1:6">
      <c r="A15" s="63">
        <v>12</v>
      </c>
      <c r="B15" s="64" t="s">
        <v>330</v>
      </c>
      <c r="C15" s="65">
        <v>39044300000</v>
      </c>
      <c r="D15" s="86">
        <v>3.1699999999999999E-2</v>
      </c>
      <c r="F15" s="79"/>
    </row>
    <row r="16" spans="1:6">
      <c r="A16" s="63">
        <v>13</v>
      </c>
      <c r="B16" s="64" t="s">
        <v>331</v>
      </c>
      <c r="C16" s="65">
        <v>23667510000</v>
      </c>
      <c r="D16" s="86">
        <v>1.9199999999999998E-2</v>
      </c>
      <c r="F16" s="79"/>
    </row>
    <row r="17" spans="1:6">
      <c r="A17" s="63">
        <v>14</v>
      </c>
      <c r="B17" s="64" t="s">
        <v>332</v>
      </c>
      <c r="C17" s="65">
        <v>10887170000</v>
      </c>
      <c r="D17" s="87" t="s">
        <v>333</v>
      </c>
      <c r="F17" s="79"/>
    </row>
    <row r="18" spans="1:6">
      <c r="A18" s="63">
        <v>15</v>
      </c>
      <c r="B18" s="64" t="s">
        <v>334</v>
      </c>
      <c r="C18" s="65">
        <v>7170420000</v>
      </c>
      <c r="D18" s="87" t="s">
        <v>335</v>
      </c>
      <c r="F18" s="79"/>
    </row>
    <row r="19" spans="1:6">
      <c r="A19" s="63">
        <v>16</v>
      </c>
      <c r="B19" s="64" t="s">
        <v>336</v>
      </c>
      <c r="C19" s="65">
        <v>25419400000</v>
      </c>
      <c r="D19" s="86">
        <v>2.06E-2</v>
      </c>
      <c r="F19" s="79"/>
    </row>
    <row r="20" spans="1:6">
      <c r="A20" s="63">
        <v>17</v>
      </c>
      <c r="B20" s="64" t="s">
        <v>337</v>
      </c>
      <c r="C20" s="65">
        <v>1590540000</v>
      </c>
      <c r="D20" s="87" t="s">
        <v>338</v>
      </c>
      <c r="F20" s="79"/>
    </row>
    <row r="21" spans="1:6">
      <c r="A21" s="63">
        <v>18</v>
      </c>
      <c r="B21" s="64" t="s">
        <v>339</v>
      </c>
      <c r="C21" s="65">
        <v>34771710000</v>
      </c>
      <c r="D21" s="86">
        <v>2.8199999999999999E-2</v>
      </c>
      <c r="F21" s="79"/>
    </row>
    <row r="22" spans="1:6">
      <c r="A22" s="63">
        <v>19</v>
      </c>
      <c r="B22" s="64" t="s">
        <v>340</v>
      </c>
      <c r="C22" s="65">
        <v>5867290000</v>
      </c>
      <c r="D22" s="87" t="s">
        <v>341</v>
      </c>
      <c r="F22" s="79"/>
    </row>
    <row r="23" spans="1:6">
      <c r="A23" s="63">
        <v>20</v>
      </c>
      <c r="B23" s="64" t="s">
        <v>342</v>
      </c>
      <c r="C23" s="65">
        <v>2059880000</v>
      </c>
      <c r="D23" s="87" t="s">
        <v>343</v>
      </c>
      <c r="F23" s="79"/>
    </row>
    <row r="24" spans="1:6">
      <c r="A24" s="63">
        <v>21</v>
      </c>
      <c r="B24" s="64" t="s">
        <v>344</v>
      </c>
      <c r="C24" s="65">
        <v>7291050000</v>
      </c>
      <c r="D24" s="87" t="s">
        <v>345</v>
      </c>
      <c r="F24" s="79"/>
    </row>
    <row r="25" spans="1:6">
      <c r="A25" s="63">
        <v>22</v>
      </c>
      <c r="B25" s="64" t="s">
        <v>346</v>
      </c>
      <c r="C25" s="65">
        <v>34122120000.000004</v>
      </c>
      <c r="D25" s="86">
        <v>2.7699999999999999E-2</v>
      </c>
      <c r="F25" s="79"/>
    </row>
    <row r="26" spans="1:6">
      <c r="A26" s="63">
        <v>23</v>
      </c>
      <c r="B26" s="64" t="s">
        <v>347</v>
      </c>
      <c r="C26" s="65">
        <v>25254470000</v>
      </c>
      <c r="D26" s="86">
        <v>2.0500000000000001E-2</v>
      </c>
      <c r="F26" s="79"/>
    </row>
    <row r="27" spans="1:6">
      <c r="A27" s="63">
        <v>24</v>
      </c>
      <c r="B27" s="64" t="s">
        <v>348</v>
      </c>
      <c r="C27" s="65">
        <v>157536160000</v>
      </c>
      <c r="D27" s="86">
        <v>0.12770000000000001</v>
      </c>
      <c r="F27" s="79"/>
    </row>
    <row r="28" spans="1:6">
      <c r="A28" s="63">
        <v>25</v>
      </c>
      <c r="B28" s="64" t="s">
        <v>349</v>
      </c>
      <c r="C28" s="65">
        <v>5336060000</v>
      </c>
      <c r="D28" s="87" t="s">
        <v>350</v>
      </c>
      <c r="F28" s="79"/>
    </row>
    <row r="29" spans="1:6">
      <c r="A29" s="63">
        <v>26</v>
      </c>
      <c r="B29" s="64" t="s">
        <v>351</v>
      </c>
      <c r="C29" s="65">
        <v>16975509999.999998</v>
      </c>
      <c r="D29" s="86">
        <v>1.38E-2</v>
      </c>
      <c r="F29" s="79"/>
    </row>
    <row r="30" spans="1:6">
      <c r="A30" s="63">
        <v>27</v>
      </c>
      <c r="B30" s="64" t="s">
        <v>352</v>
      </c>
      <c r="C30" s="65">
        <v>30143970000</v>
      </c>
      <c r="D30" s="86">
        <v>2.4400000000000002E-2</v>
      </c>
      <c r="F30" s="79"/>
    </row>
    <row r="31" spans="1:6">
      <c r="A31" s="63">
        <v>28</v>
      </c>
      <c r="B31" s="64" t="s">
        <v>353</v>
      </c>
      <c r="C31" s="65">
        <v>48369860000</v>
      </c>
      <c r="D31" s="86">
        <v>3.9199999999999999E-2</v>
      </c>
      <c r="F31" s="79"/>
    </row>
    <row r="32" spans="1:6">
      <c r="A32" s="63">
        <v>29</v>
      </c>
      <c r="B32" s="64" t="s">
        <v>354</v>
      </c>
      <c r="C32" s="65">
        <v>5463640000</v>
      </c>
      <c r="D32" s="87" t="s">
        <v>355</v>
      </c>
      <c r="F32" s="79"/>
    </row>
    <row r="33" spans="1:6">
      <c r="A33" s="63">
        <v>30</v>
      </c>
      <c r="B33" s="64" t="s">
        <v>356</v>
      </c>
      <c r="C33" s="65">
        <v>4808390000</v>
      </c>
      <c r="D33" s="87" t="s">
        <v>357</v>
      </c>
      <c r="F33" s="79"/>
    </row>
    <row r="34" spans="1:6">
      <c r="A34" s="63">
        <v>31</v>
      </c>
      <c r="B34" s="64" t="s">
        <v>358</v>
      </c>
      <c r="C34" s="65">
        <v>20908120000</v>
      </c>
      <c r="D34" s="86">
        <v>1.7000000000000001E-2</v>
      </c>
      <c r="F34" s="79"/>
    </row>
    <row r="35" spans="1:6">
      <c r="A35" s="63">
        <v>32</v>
      </c>
      <c r="B35" s="64" t="s">
        <v>359</v>
      </c>
      <c r="C35" s="65">
        <v>83978390000</v>
      </c>
      <c r="D35" s="86">
        <v>6.8099999999999994E-2</v>
      </c>
      <c r="F35" s="79"/>
    </row>
    <row r="36" spans="1:6">
      <c r="A36" s="63">
        <v>33</v>
      </c>
      <c r="B36" s="64" t="s">
        <v>360</v>
      </c>
      <c r="C36" s="65">
        <v>4902050000</v>
      </c>
      <c r="D36" s="87" t="s">
        <v>361</v>
      </c>
      <c r="F36" s="79"/>
    </row>
    <row r="37" spans="1:6">
      <c r="A37" s="63">
        <v>34</v>
      </c>
      <c r="B37" s="64" t="s">
        <v>362</v>
      </c>
      <c r="C37" s="65">
        <v>17974660000</v>
      </c>
      <c r="D37" s="86">
        <v>1.46E-2</v>
      </c>
      <c r="F37" s="79"/>
    </row>
    <row r="38" spans="1:6">
      <c r="A38" s="63">
        <v>35</v>
      </c>
      <c r="B38" s="64" t="s">
        <v>363</v>
      </c>
      <c r="C38" s="65">
        <v>2088400000</v>
      </c>
      <c r="D38" s="87" t="s">
        <v>343</v>
      </c>
      <c r="F38" s="79"/>
    </row>
    <row r="39" spans="1:6">
      <c r="A39" s="63">
        <v>36</v>
      </c>
      <c r="B39" s="64" t="s">
        <v>364</v>
      </c>
      <c r="C39" s="65">
        <v>12968380000</v>
      </c>
      <c r="D39" s="86">
        <v>1.0500000000000001E-2</v>
      </c>
      <c r="F39" s="79"/>
    </row>
    <row r="40" spans="1:6">
      <c r="A40" s="63">
        <v>37</v>
      </c>
      <c r="B40" s="64" t="s">
        <v>365</v>
      </c>
      <c r="C40" s="65">
        <v>85563890000</v>
      </c>
      <c r="D40" s="86">
        <v>6.9400000000000003E-2</v>
      </c>
      <c r="F40" s="79"/>
    </row>
    <row r="41" spans="1:6">
      <c r="A41" s="52"/>
      <c r="B41" s="66" t="s">
        <v>366</v>
      </c>
      <c r="C41" s="67">
        <v>1233294650000</v>
      </c>
      <c r="D41" s="88">
        <v>1</v>
      </c>
      <c r="F41" s="7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1"/>
  <sheetViews>
    <sheetView workbookViewId="0">
      <selection activeCell="B2" sqref="B2"/>
    </sheetView>
  </sheetViews>
  <sheetFormatPr defaultRowHeight="12.75"/>
  <cols>
    <col min="2" max="2" width="20" customWidth="1"/>
    <col min="3" max="3" width="22.42578125" customWidth="1"/>
    <col min="4" max="4" width="22" style="32" customWidth="1"/>
    <col min="6" max="6" width="21.5703125" customWidth="1"/>
  </cols>
  <sheetData>
    <row r="1" spans="1:6" ht="15.75">
      <c r="A1" s="52"/>
      <c r="B1" s="92" t="s">
        <v>488</v>
      </c>
      <c r="C1" s="52"/>
      <c r="D1" s="84"/>
    </row>
    <row r="2" spans="1:6" ht="15">
      <c r="A2" s="53" t="s">
        <v>258</v>
      </c>
      <c r="B2" s="53" t="s">
        <v>259</v>
      </c>
      <c r="C2" s="52" t="s">
        <v>260</v>
      </c>
      <c r="D2" s="84" t="s">
        <v>261</v>
      </c>
    </row>
    <row r="3" spans="1:6" ht="15">
      <c r="A3" s="54">
        <v>1</v>
      </c>
      <c r="B3" s="55" t="s">
        <v>262</v>
      </c>
      <c r="C3" s="56">
        <v>8663790000</v>
      </c>
      <c r="D3" s="89" t="s">
        <v>263</v>
      </c>
      <c r="F3" s="79"/>
    </row>
    <row r="4" spans="1:6" ht="15">
      <c r="A4" s="54">
        <v>2</v>
      </c>
      <c r="B4" s="55" t="s">
        <v>264</v>
      </c>
      <c r="C4" s="56">
        <v>24284060000</v>
      </c>
      <c r="D4" s="90">
        <v>1.5699999999999999E-2</v>
      </c>
      <c r="F4" s="79"/>
    </row>
    <row r="5" spans="1:6" ht="15">
      <c r="A5" s="54">
        <v>3</v>
      </c>
      <c r="B5" s="52" t="s">
        <v>265</v>
      </c>
      <c r="C5" s="56">
        <v>108889390000</v>
      </c>
      <c r="D5" s="90">
        <v>7.0199999999999999E-2</v>
      </c>
      <c r="F5" s="79"/>
    </row>
    <row r="6" spans="1:6" ht="15">
      <c r="A6" s="54">
        <v>4</v>
      </c>
      <c r="B6" s="55" t="s">
        <v>266</v>
      </c>
      <c r="C6" s="56">
        <v>14299990000</v>
      </c>
      <c r="D6" s="89" t="s">
        <v>267</v>
      </c>
      <c r="F6" s="79"/>
    </row>
    <row r="7" spans="1:6" ht="15">
      <c r="A7" s="54">
        <v>5</v>
      </c>
      <c r="B7" s="55" t="s">
        <v>268</v>
      </c>
      <c r="C7" s="56">
        <v>18807270000</v>
      </c>
      <c r="D7" s="90">
        <v>1.21E-2</v>
      </c>
      <c r="F7" s="79"/>
    </row>
    <row r="8" spans="1:6" ht="15">
      <c r="A8" s="54">
        <v>6</v>
      </c>
      <c r="B8" s="55" t="s">
        <v>269</v>
      </c>
      <c r="C8" s="56">
        <v>222401770000</v>
      </c>
      <c r="D8" s="90">
        <v>0.14330000000000001</v>
      </c>
      <c r="F8" s="79"/>
    </row>
    <row r="9" spans="1:6" ht="15">
      <c r="A9" s="54">
        <v>7</v>
      </c>
      <c r="B9" s="55" t="s">
        <v>270</v>
      </c>
      <c r="C9" s="56">
        <v>24402440000</v>
      </c>
      <c r="D9" s="90">
        <v>1.5699999999999999E-2</v>
      </c>
      <c r="F9" s="79"/>
    </row>
    <row r="10" spans="1:6" ht="15">
      <c r="A10" s="54">
        <v>8</v>
      </c>
      <c r="B10" s="55" t="s">
        <v>271</v>
      </c>
      <c r="C10" s="56">
        <v>24423200000</v>
      </c>
      <c r="D10" s="90">
        <v>1.5699999999999999E-2</v>
      </c>
      <c r="F10" s="79"/>
    </row>
    <row r="11" spans="1:6" ht="15">
      <c r="A11" s="54">
        <v>9</v>
      </c>
      <c r="B11" s="55" t="s">
        <v>272</v>
      </c>
      <c r="C11" s="56">
        <v>90872910000</v>
      </c>
      <c r="D11" s="90">
        <v>5.8599999999999999E-2</v>
      </c>
      <c r="F11" s="79"/>
    </row>
    <row r="12" spans="1:6" ht="15">
      <c r="A12" s="54">
        <v>10</v>
      </c>
      <c r="B12" s="55" t="s">
        <v>273</v>
      </c>
      <c r="C12" s="56">
        <v>83684010000</v>
      </c>
      <c r="D12" s="90">
        <v>5.3900000000000003E-2</v>
      </c>
      <c r="F12" s="79"/>
    </row>
    <row r="13" spans="1:6" ht="15">
      <c r="A13" s="54">
        <v>11</v>
      </c>
      <c r="B13" s="55" t="s">
        <v>274</v>
      </c>
      <c r="C13" s="56">
        <v>28895750000</v>
      </c>
      <c r="D13" s="90">
        <v>1.8599999999999998E-2</v>
      </c>
      <c r="F13" s="79"/>
    </row>
    <row r="14" spans="1:6" ht="15">
      <c r="A14" s="54">
        <v>12</v>
      </c>
      <c r="B14" s="55" t="s">
        <v>275</v>
      </c>
      <c r="C14" s="56">
        <v>62274740000</v>
      </c>
      <c r="D14" s="90">
        <v>4.0099999999999997E-2</v>
      </c>
      <c r="F14" s="79"/>
    </row>
    <row r="15" spans="1:6" ht="15">
      <c r="A15" s="54">
        <v>13</v>
      </c>
      <c r="B15" s="55" t="s">
        <v>276</v>
      </c>
      <c r="C15" s="56">
        <v>39587700000</v>
      </c>
      <c r="D15" s="90">
        <v>2.5499999999999998E-2</v>
      </c>
      <c r="F15" s="79"/>
    </row>
    <row r="16" spans="1:6" ht="15">
      <c r="A16" s="54">
        <v>14</v>
      </c>
      <c r="B16" s="55" t="s">
        <v>277</v>
      </c>
      <c r="C16" s="56">
        <v>17354190000</v>
      </c>
      <c r="D16" s="90">
        <v>1.12E-2</v>
      </c>
      <c r="F16" s="79"/>
    </row>
    <row r="17" spans="1:6" ht="15">
      <c r="A17" s="54">
        <v>15</v>
      </c>
      <c r="B17" s="55" t="s">
        <v>278</v>
      </c>
      <c r="C17" s="56">
        <v>30243540000</v>
      </c>
      <c r="D17" s="90">
        <v>1.95E-2</v>
      </c>
      <c r="F17" s="79"/>
    </row>
    <row r="18" spans="1:6" ht="15">
      <c r="A18" s="54">
        <v>16</v>
      </c>
      <c r="B18" s="55" t="s">
        <v>279</v>
      </c>
      <c r="C18" s="56">
        <v>16700730000</v>
      </c>
      <c r="D18" s="90">
        <v>1.0800000000000001E-2</v>
      </c>
      <c r="F18" s="79"/>
    </row>
    <row r="19" spans="1:6" ht="15">
      <c r="A19" s="54">
        <v>17</v>
      </c>
      <c r="B19" s="55" t="s">
        <v>280</v>
      </c>
      <c r="C19" s="56">
        <v>2081429999.9999998</v>
      </c>
      <c r="D19" s="89" t="s">
        <v>281</v>
      </c>
      <c r="F19" s="79"/>
    </row>
    <row r="20" spans="1:6" ht="15">
      <c r="A20" s="54">
        <v>18</v>
      </c>
      <c r="B20" s="55" t="s">
        <v>282</v>
      </c>
      <c r="C20" s="56">
        <v>22855930000</v>
      </c>
      <c r="D20" s="90">
        <v>1.47E-2</v>
      </c>
      <c r="F20" s="79"/>
    </row>
    <row r="21" spans="1:6" ht="15">
      <c r="A21" s="54">
        <v>19</v>
      </c>
      <c r="B21" s="55" t="s">
        <v>283</v>
      </c>
      <c r="C21" s="56">
        <v>5867290000</v>
      </c>
      <c r="D21" s="89" t="s">
        <v>284</v>
      </c>
      <c r="F21" s="79"/>
    </row>
    <row r="22" spans="1:6" ht="15">
      <c r="A22" s="54">
        <v>20</v>
      </c>
      <c r="B22" s="55" t="s">
        <v>285</v>
      </c>
      <c r="C22" s="57">
        <v>918930000</v>
      </c>
      <c r="D22" s="89" t="s">
        <v>286</v>
      </c>
      <c r="F22" s="79"/>
    </row>
    <row r="23" spans="1:6" ht="15">
      <c r="A23" s="54">
        <v>21</v>
      </c>
      <c r="B23" s="55" t="s">
        <v>287</v>
      </c>
      <c r="C23" s="56">
        <v>2716010000</v>
      </c>
      <c r="D23" s="89" t="s">
        <v>288</v>
      </c>
      <c r="F23" s="79"/>
    </row>
    <row r="24" spans="1:6" ht="15">
      <c r="A24" s="54">
        <v>22</v>
      </c>
      <c r="B24" s="55" t="s">
        <v>289</v>
      </c>
      <c r="C24" s="56">
        <v>14979190000</v>
      </c>
      <c r="D24" s="89" t="s">
        <v>290</v>
      </c>
      <c r="F24" s="79"/>
    </row>
    <row r="25" spans="1:6" ht="15">
      <c r="A25" s="54">
        <v>23</v>
      </c>
      <c r="B25" s="55" t="s">
        <v>291</v>
      </c>
      <c r="C25" s="56">
        <v>29776560000</v>
      </c>
      <c r="D25" s="90">
        <v>1.9199999999999998E-2</v>
      </c>
      <c r="F25" s="79"/>
    </row>
    <row r="26" spans="1:6" ht="15">
      <c r="A26" s="54">
        <v>24</v>
      </c>
      <c r="B26" s="55" t="s">
        <v>292</v>
      </c>
      <c r="C26" s="56">
        <v>230432880000</v>
      </c>
      <c r="D26" s="90">
        <v>0.14849999999999999</v>
      </c>
      <c r="F26" s="79"/>
    </row>
    <row r="27" spans="1:6" ht="15">
      <c r="A27" s="54">
        <v>25</v>
      </c>
      <c r="B27" s="55" t="s">
        <v>293</v>
      </c>
      <c r="C27" s="56">
        <v>7096140000</v>
      </c>
      <c r="D27" s="89" t="s">
        <v>294</v>
      </c>
      <c r="F27" s="79"/>
    </row>
    <row r="28" spans="1:6" ht="15">
      <c r="A28" s="54">
        <v>26</v>
      </c>
      <c r="B28" s="55" t="s">
        <v>295</v>
      </c>
      <c r="C28" s="56">
        <v>17802500000</v>
      </c>
      <c r="D28" s="90">
        <v>1.15E-2</v>
      </c>
      <c r="F28" s="79"/>
    </row>
    <row r="29" spans="1:6" ht="15">
      <c r="A29" s="54">
        <v>27</v>
      </c>
      <c r="B29" s="55" t="s">
        <v>296</v>
      </c>
      <c r="C29" s="56">
        <v>45726560000</v>
      </c>
      <c r="D29" s="90">
        <v>2.9499999999999998E-2</v>
      </c>
      <c r="F29" s="79"/>
    </row>
    <row r="30" spans="1:6" ht="15">
      <c r="A30" s="54">
        <v>28</v>
      </c>
      <c r="B30" s="55" t="s">
        <v>297</v>
      </c>
      <c r="C30" s="56">
        <v>36518090000</v>
      </c>
      <c r="D30" s="90">
        <v>2.35E-2</v>
      </c>
      <c r="F30" s="79"/>
    </row>
    <row r="31" spans="1:6" ht="15">
      <c r="A31" s="54">
        <v>29</v>
      </c>
      <c r="B31" s="55" t="s">
        <v>298</v>
      </c>
      <c r="C31" s="56">
        <v>38600000000</v>
      </c>
      <c r="D31" s="90">
        <v>2.4899999999999999E-2</v>
      </c>
      <c r="F31" s="79"/>
    </row>
    <row r="32" spans="1:6" ht="15">
      <c r="A32" s="54">
        <v>30</v>
      </c>
      <c r="B32" s="55" t="s">
        <v>299</v>
      </c>
      <c r="C32" s="56">
        <v>11726210000</v>
      </c>
      <c r="D32" s="89" t="s">
        <v>300</v>
      </c>
      <c r="F32" s="79"/>
    </row>
    <row r="33" spans="1:6" ht="15">
      <c r="A33" s="54">
        <v>31</v>
      </c>
      <c r="B33" s="55" t="s">
        <v>301</v>
      </c>
      <c r="C33" s="56">
        <v>24117320000</v>
      </c>
      <c r="D33" s="90">
        <v>1.55E-2</v>
      </c>
      <c r="F33" s="79"/>
    </row>
    <row r="34" spans="1:6" ht="15">
      <c r="A34" s="54">
        <v>32</v>
      </c>
      <c r="B34" s="55" t="s">
        <v>302</v>
      </c>
      <c r="C34" s="56">
        <v>81459190000</v>
      </c>
      <c r="D34" s="90">
        <v>5.2499999999999998E-2</v>
      </c>
      <c r="F34" s="79"/>
    </row>
    <row r="35" spans="1:6" ht="15">
      <c r="A35" s="54">
        <v>33</v>
      </c>
      <c r="B35" s="55" t="s">
        <v>303</v>
      </c>
      <c r="C35" s="56">
        <v>2997310000</v>
      </c>
      <c r="D35" s="89" t="s">
        <v>304</v>
      </c>
      <c r="F35" s="79"/>
    </row>
    <row r="36" spans="1:6" ht="15">
      <c r="A36" s="54">
        <v>34</v>
      </c>
      <c r="B36" s="55" t="s">
        <v>305</v>
      </c>
      <c r="C36" s="56">
        <v>16701020000</v>
      </c>
      <c r="D36" s="90">
        <v>1.0800000000000001E-2</v>
      </c>
      <c r="F36" s="79"/>
    </row>
    <row r="37" spans="1:6" ht="15">
      <c r="A37" s="54">
        <v>35</v>
      </c>
      <c r="B37" s="55" t="s">
        <v>306</v>
      </c>
      <c r="C37" s="56">
        <v>3991220000</v>
      </c>
      <c r="D37" s="89" t="s">
        <v>307</v>
      </c>
      <c r="F37" s="79"/>
    </row>
    <row r="38" spans="1:6" ht="15">
      <c r="A38" s="54">
        <v>36</v>
      </c>
      <c r="B38" s="55" t="s">
        <v>308</v>
      </c>
      <c r="C38" s="56">
        <v>15508110000</v>
      </c>
      <c r="D38" s="90">
        <v>0.01</v>
      </c>
      <c r="F38" s="79"/>
    </row>
    <row r="39" spans="1:6" ht="15">
      <c r="A39" s="54">
        <v>37</v>
      </c>
      <c r="B39" s="55" t="s">
        <v>309</v>
      </c>
      <c r="C39" s="56">
        <v>123992770000</v>
      </c>
      <c r="D39" s="90">
        <v>7.9899999999999999E-2</v>
      </c>
      <c r="F39" s="79"/>
    </row>
    <row r="40" spans="1:6" ht="15">
      <c r="A40" s="52"/>
      <c r="B40" s="53" t="s">
        <v>310</v>
      </c>
      <c r="C40" s="58">
        <v>1551650130000</v>
      </c>
      <c r="D40" s="91">
        <v>1</v>
      </c>
      <c r="F40" s="79"/>
    </row>
    <row r="41" spans="1:6">
      <c r="A41" s="59" t="s">
        <v>311</v>
      </c>
      <c r="B41" s="52" t="s">
        <v>312</v>
      </c>
      <c r="C41" s="52"/>
      <c r="D41" s="8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41"/>
  <sheetViews>
    <sheetView workbookViewId="0">
      <selection activeCell="A2" sqref="A2"/>
    </sheetView>
  </sheetViews>
  <sheetFormatPr defaultRowHeight="12.75"/>
  <cols>
    <col min="2" max="2" width="20.85546875" customWidth="1"/>
    <col min="3" max="3" width="29.7109375" customWidth="1"/>
  </cols>
  <sheetData>
    <row r="1" spans="1:3" ht="15.75">
      <c r="A1" s="92" t="s">
        <v>489</v>
      </c>
      <c r="B1" s="52"/>
      <c r="C1" s="52"/>
    </row>
    <row r="2" spans="1:3">
      <c r="A2" s="52"/>
      <c r="B2" s="52"/>
      <c r="C2" s="52"/>
    </row>
    <row r="3" spans="1:3" ht="14.25">
      <c r="A3" s="68" t="s">
        <v>367</v>
      </c>
      <c r="B3" s="68" t="s">
        <v>368</v>
      </c>
      <c r="C3" s="52" t="s">
        <v>369</v>
      </c>
    </row>
    <row r="4" spans="1:3" ht="16.5">
      <c r="A4" s="69">
        <v>1</v>
      </c>
      <c r="B4" s="70" t="s">
        <v>370</v>
      </c>
      <c r="C4" s="71">
        <v>31736723709.990002</v>
      </c>
    </row>
    <row r="5" spans="1:3" ht="16.5">
      <c r="A5" s="69">
        <v>2</v>
      </c>
      <c r="B5" s="70" t="s">
        <v>371</v>
      </c>
      <c r="C5" s="71">
        <v>15976516325.57</v>
      </c>
    </row>
    <row r="6" spans="1:3" ht="17.25">
      <c r="A6" s="69">
        <v>3</v>
      </c>
      <c r="B6" s="52" t="s">
        <v>372</v>
      </c>
      <c r="C6" s="71">
        <v>125037037605.7</v>
      </c>
    </row>
    <row r="7" spans="1:3" ht="16.5">
      <c r="A7" s="69">
        <v>4</v>
      </c>
      <c r="B7" s="70" t="s">
        <v>373</v>
      </c>
      <c r="C7" s="71">
        <v>3025797046.6700001</v>
      </c>
    </row>
    <row r="8" spans="1:3" ht="16.5">
      <c r="A8" s="69">
        <v>5</v>
      </c>
      <c r="B8" s="70" t="s">
        <v>374</v>
      </c>
      <c r="C8" s="71">
        <v>16825508391.99</v>
      </c>
    </row>
    <row r="9" spans="1:3" ht="16.5">
      <c r="A9" s="69">
        <v>6</v>
      </c>
      <c r="B9" s="70" t="s">
        <v>375</v>
      </c>
      <c r="C9" s="71">
        <v>69513133900.539993</v>
      </c>
    </row>
    <row r="10" spans="1:3" ht="16.5">
      <c r="A10" s="69">
        <v>7</v>
      </c>
      <c r="B10" s="70" t="s">
        <v>376</v>
      </c>
      <c r="C10" s="71">
        <v>24987874907.59</v>
      </c>
    </row>
    <row r="11" spans="1:3" ht="16.5">
      <c r="A11" s="69">
        <v>8</v>
      </c>
      <c r="B11" s="70" t="s">
        <v>377</v>
      </c>
      <c r="C11" s="71">
        <v>23943150000</v>
      </c>
    </row>
    <row r="12" spans="1:3" ht="16.5">
      <c r="A12" s="69">
        <v>9</v>
      </c>
      <c r="B12" s="70" t="s">
        <v>378</v>
      </c>
      <c r="C12" s="71">
        <v>116061634844.17999</v>
      </c>
    </row>
    <row r="13" spans="1:3" ht="16.5">
      <c r="A13" s="69">
        <v>10</v>
      </c>
      <c r="B13" s="70" t="s">
        <v>379</v>
      </c>
      <c r="C13" s="71">
        <v>102100201248.42</v>
      </c>
    </row>
    <row r="14" spans="1:3" ht="16.5">
      <c r="A14" s="69">
        <v>11</v>
      </c>
      <c r="B14" s="70" t="s">
        <v>380</v>
      </c>
      <c r="C14" s="71">
        <v>13236092949.91</v>
      </c>
    </row>
    <row r="15" spans="1:3" ht="16.5">
      <c r="A15" s="69">
        <v>12</v>
      </c>
      <c r="B15" s="70" t="s">
        <v>381</v>
      </c>
      <c r="C15" s="71">
        <v>48190150127.260002</v>
      </c>
    </row>
    <row r="16" spans="1:3" ht="16.5">
      <c r="A16" s="69">
        <v>13</v>
      </c>
      <c r="B16" s="70" t="s">
        <v>382</v>
      </c>
      <c r="C16" s="71">
        <v>22376368393.610001</v>
      </c>
    </row>
    <row r="17" spans="1:3" ht="16.5">
      <c r="A17" s="69">
        <v>14</v>
      </c>
      <c r="B17" s="70" t="s">
        <v>383</v>
      </c>
      <c r="C17" s="71">
        <v>12061395495.120001</v>
      </c>
    </row>
    <row r="18" spans="1:3" ht="16.5">
      <c r="A18" s="69">
        <v>15</v>
      </c>
      <c r="B18" s="70" t="s">
        <v>384</v>
      </c>
      <c r="C18" s="71">
        <v>27992839304.52</v>
      </c>
    </row>
    <row r="19" spans="1:3" ht="16.5">
      <c r="A19" s="69">
        <v>16</v>
      </c>
      <c r="B19" s="70" t="s">
        <v>385</v>
      </c>
      <c r="C19" s="71">
        <v>12633534789.870001</v>
      </c>
    </row>
    <row r="20" spans="1:3" ht="16.5">
      <c r="A20" s="69">
        <v>17</v>
      </c>
      <c r="B20" s="70" t="s">
        <v>386</v>
      </c>
      <c r="C20" s="71">
        <v>1612286807.2</v>
      </c>
    </row>
    <row r="21" spans="1:3" ht="16.5">
      <c r="A21" s="69">
        <v>18</v>
      </c>
      <c r="B21" s="70" t="s">
        <v>387</v>
      </c>
      <c r="C21" s="71">
        <v>9831844875.1399994</v>
      </c>
    </row>
    <row r="22" spans="1:3" ht="16.5">
      <c r="A22" s="69">
        <v>19</v>
      </c>
      <c r="B22" s="70" t="s">
        <v>388</v>
      </c>
      <c r="C22" s="71">
        <v>32207008565.09</v>
      </c>
    </row>
    <row r="23" spans="1:3" ht="16.5">
      <c r="A23" s="69">
        <v>20</v>
      </c>
      <c r="B23" s="70" t="s">
        <v>389</v>
      </c>
      <c r="C23" s="71">
        <v>269653436</v>
      </c>
    </row>
    <row r="24" spans="1:3" ht="16.5">
      <c r="A24" s="69">
        <v>21</v>
      </c>
      <c r="B24" s="70" t="s">
        <v>390</v>
      </c>
      <c r="C24" s="71">
        <v>853678192</v>
      </c>
    </row>
    <row r="25" spans="1:3" ht="16.5">
      <c r="A25" s="69">
        <v>22</v>
      </c>
      <c r="B25" s="70" t="s">
        <v>391</v>
      </c>
      <c r="C25" s="71">
        <v>7109873890.7200003</v>
      </c>
    </row>
    <row r="26" spans="1:3" ht="16.5">
      <c r="A26" s="69">
        <v>23</v>
      </c>
      <c r="B26" s="70" t="s">
        <v>392</v>
      </c>
      <c r="C26" s="71">
        <v>22416654388.02</v>
      </c>
    </row>
    <row r="27" spans="1:3" ht="16.5">
      <c r="A27" s="69">
        <v>24</v>
      </c>
      <c r="B27" s="70" t="s">
        <v>393</v>
      </c>
      <c r="C27" s="71">
        <v>278867066559.64001</v>
      </c>
    </row>
    <row r="28" spans="1:3" ht="16.5">
      <c r="A28" s="69">
        <v>25</v>
      </c>
      <c r="B28" s="70" t="s">
        <v>394</v>
      </c>
      <c r="C28" s="71">
        <v>28848544842.82</v>
      </c>
    </row>
    <row r="29" spans="1:3" ht="16.5">
      <c r="A29" s="69">
        <v>26</v>
      </c>
      <c r="B29" s="70" t="s">
        <v>395</v>
      </c>
      <c r="C29" s="71">
        <v>24731746161.25</v>
      </c>
    </row>
    <row r="30" spans="1:3" ht="16.5">
      <c r="A30" s="69">
        <v>27</v>
      </c>
      <c r="B30" s="70" t="s">
        <v>396</v>
      </c>
      <c r="C30" s="71">
        <v>58381996066.07</v>
      </c>
    </row>
    <row r="31" spans="1:3" ht="16.5">
      <c r="A31" s="69">
        <v>28</v>
      </c>
      <c r="B31" s="70" t="s">
        <v>397</v>
      </c>
      <c r="C31" s="71">
        <v>30883178135.700001</v>
      </c>
    </row>
    <row r="32" spans="1:3" ht="16.5">
      <c r="A32" s="69">
        <v>29</v>
      </c>
      <c r="B32" s="70" t="s">
        <v>398</v>
      </c>
      <c r="C32" s="71">
        <v>41400000000</v>
      </c>
    </row>
    <row r="33" spans="1:3" ht="16.5">
      <c r="A33" s="69">
        <v>30</v>
      </c>
      <c r="B33" s="70" t="s">
        <v>399</v>
      </c>
      <c r="C33" s="71">
        <v>19106047344.259998</v>
      </c>
    </row>
    <row r="34" spans="1:3" ht="16.5">
      <c r="A34" s="69">
        <v>31</v>
      </c>
      <c r="B34" s="70" t="s">
        <v>400</v>
      </c>
      <c r="C34" s="71">
        <v>52416334018.769997</v>
      </c>
    </row>
    <row r="35" spans="1:3" ht="16.5">
      <c r="A35" s="69">
        <v>32</v>
      </c>
      <c r="B35" s="70" t="s">
        <v>401</v>
      </c>
      <c r="C35" s="71">
        <v>129549646455</v>
      </c>
    </row>
    <row r="36" spans="1:3" ht="16.5">
      <c r="A36" s="69">
        <v>33</v>
      </c>
      <c r="B36" s="70" t="s">
        <v>402</v>
      </c>
      <c r="C36" s="71">
        <v>5739570055.3999996</v>
      </c>
    </row>
    <row r="37" spans="1:3" ht="16.5">
      <c r="A37" s="69">
        <v>34</v>
      </c>
      <c r="B37" s="70" t="s">
        <v>403</v>
      </c>
      <c r="C37" s="71">
        <v>13883978775.15</v>
      </c>
    </row>
    <row r="38" spans="1:3" ht="16.5">
      <c r="A38" s="69">
        <v>35</v>
      </c>
      <c r="B38" s="70" t="s">
        <v>404</v>
      </c>
      <c r="C38" s="71">
        <v>1122635101.6600001</v>
      </c>
    </row>
    <row r="39" spans="1:3" ht="16.5">
      <c r="A39" s="69">
        <v>36</v>
      </c>
      <c r="B39" s="70" t="s">
        <v>405</v>
      </c>
      <c r="C39" s="71">
        <v>28217646668.060001</v>
      </c>
    </row>
    <row r="40" spans="1:3" ht="16.5">
      <c r="A40" s="69">
        <v>37</v>
      </c>
      <c r="B40" s="70" t="s">
        <v>406</v>
      </c>
      <c r="C40" s="71">
        <v>84324102643.490005</v>
      </c>
    </row>
    <row r="41" spans="1:3" ht="16.5">
      <c r="A41" s="52"/>
      <c r="B41" s="52"/>
      <c r="C41" s="72">
        <v>1537471452022.3799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42"/>
  <sheetViews>
    <sheetView workbookViewId="0">
      <selection activeCell="B6" sqref="B6"/>
    </sheetView>
  </sheetViews>
  <sheetFormatPr defaultRowHeight="12.75"/>
  <cols>
    <col min="1" max="1" width="32.7109375" customWidth="1"/>
    <col min="2" max="2" width="30.85546875" customWidth="1"/>
  </cols>
  <sheetData>
    <row r="1" spans="1:2" ht="14.25">
      <c r="A1" s="52" t="s">
        <v>407</v>
      </c>
      <c r="B1" s="52"/>
    </row>
    <row r="2" spans="1:2" ht="14.25">
      <c r="A2" s="52" t="s">
        <v>408</v>
      </c>
      <c r="B2" s="52"/>
    </row>
    <row r="3" spans="1:2">
      <c r="A3" s="52" t="s">
        <v>409</v>
      </c>
      <c r="B3" s="52"/>
    </row>
    <row r="4" spans="1:2" ht="15">
      <c r="A4" s="53" t="s">
        <v>410</v>
      </c>
      <c r="B4" s="52" t="s">
        <v>411</v>
      </c>
    </row>
    <row r="5" spans="1:2">
      <c r="A5" s="52" t="s">
        <v>412</v>
      </c>
      <c r="B5" s="73">
        <f>25126070685.1/1000</f>
        <v>25126070.685099997</v>
      </c>
    </row>
    <row r="6" spans="1:2">
      <c r="A6" s="52" t="s">
        <v>413</v>
      </c>
      <c r="B6" s="73">
        <v>26443259639.889999</v>
      </c>
    </row>
    <row r="7" spans="1:2">
      <c r="A7" s="52" t="s">
        <v>414</v>
      </c>
      <c r="B7" s="73">
        <v>81756010209.949997</v>
      </c>
    </row>
    <row r="8" spans="1:2">
      <c r="A8" s="52" t="s">
        <v>415</v>
      </c>
      <c r="B8" s="73">
        <v>2876176930.0300002</v>
      </c>
    </row>
    <row r="9" spans="1:2">
      <c r="A9" s="52" t="s">
        <v>416</v>
      </c>
      <c r="B9" s="73">
        <v>27999814811.91</v>
      </c>
    </row>
    <row r="10" spans="1:2">
      <c r="A10" s="52" t="s">
        <v>417</v>
      </c>
      <c r="B10" s="73">
        <v>91681863473.289993</v>
      </c>
    </row>
    <row r="11" spans="1:2">
      <c r="A11" s="52" t="s">
        <v>418</v>
      </c>
      <c r="B11" s="73">
        <v>17772056428.889999</v>
      </c>
    </row>
    <row r="12" spans="1:2">
      <c r="A12" s="52" t="s">
        <v>419</v>
      </c>
      <c r="B12" s="73">
        <v>22302790000</v>
      </c>
    </row>
    <row r="13" spans="1:2">
      <c r="A13" s="52" t="s">
        <v>420</v>
      </c>
      <c r="B13" s="73">
        <v>107342898378.22</v>
      </c>
    </row>
    <row r="14" spans="1:2">
      <c r="A14" s="52" t="s">
        <v>421</v>
      </c>
      <c r="B14" s="73">
        <v>211953209702.67999</v>
      </c>
    </row>
    <row r="15" spans="1:2">
      <c r="A15" s="52" t="s">
        <v>422</v>
      </c>
      <c r="B15" s="73">
        <v>6954978600.1300001</v>
      </c>
    </row>
    <row r="16" spans="1:2">
      <c r="A16" s="52" t="s">
        <v>423</v>
      </c>
      <c r="B16" s="73">
        <v>40049999265.5</v>
      </c>
    </row>
    <row r="17" spans="1:2">
      <c r="A17" s="52" t="s">
        <v>424</v>
      </c>
      <c r="B17" s="73">
        <v>30460634167.790001</v>
      </c>
    </row>
    <row r="18" spans="1:2">
      <c r="A18" s="52" t="s">
        <v>425</v>
      </c>
      <c r="B18" s="73">
        <v>22625689450.240002</v>
      </c>
    </row>
    <row r="19" spans="1:2">
      <c r="A19" s="52" t="s">
        <v>426</v>
      </c>
      <c r="B19" s="73">
        <v>29591442971.689999</v>
      </c>
    </row>
    <row r="20" spans="1:2">
      <c r="A20" s="52" t="s">
        <v>427</v>
      </c>
      <c r="B20" s="73">
        <v>28946448914.259998</v>
      </c>
    </row>
    <row r="21" spans="1:2">
      <c r="A21" s="52" t="s">
        <v>428</v>
      </c>
      <c r="B21" s="73">
        <v>1569942087.01</v>
      </c>
    </row>
    <row r="22" spans="1:2">
      <c r="A22" s="52" t="s">
        <v>429</v>
      </c>
      <c r="B22" s="73">
        <v>16683751594.41</v>
      </c>
    </row>
    <row r="23" spans="1:2">
      <c r="A23" s="52" t="s">
        <v>430</v>
      </c>
      <c r="B23" s="73">
        <v>31423625015.470001</v>
      </c>
    </row>
    <row r="24" spans="1:2">
      <c r="A24" s="52" t="s">
        <v>431</v>
      </c>
      <c r="B24" s="73">
        <v>586698899.55999994</v>
      </c>
    </row>
    <row r="25" spans="1:2">
      <c r="A25" s="52" t="s">
        <v>432</v>
      </c>
      <c r="B25" s="73">
        <v>17271445525.150002</v>
      </c>
    </row>
    <row r="26" spans="1:2">
      <c r="A26" s="52" t="s">
        <v>433</v>
      </c>
      <c r="B26" s="73">
        <v>10304743606.4</v>
      </c>
    </row>
    <row r="27" spans="1:2">
      <c r="A27" s="52" t="s">
        <v>434</v>
      </c>
      <c r="B27" s="73">
        <v>22147544002.66</v>
      </c>
    </row>
    <row r="28" spans="1:2">
      <c r="A28" s="52" t="s">
        <v>435</v>
      </c>
      <c r="B28" s="73">
        <v>268065018273.51001</v>
      </c>
    </row>
    <row r="29" spans="1:2">
      <c r="A29" s="52" t="s">
        <v>436</v>
      </c>
      <c r="B29" s="73">
        <v>34525700406.599998</v>
      </c>
    </row>
    <row r="30" spans="1:2">
      <c r="A30" s="52" t="s">
        <v>437</v>
      </c>
      <c r="B30" s="73">
        <v>23454536266.470001</v>
      </c>
    </row>
    <row r="31" spans="1:2">
      <c r="A31" s="52" t="s">
        <v>438</v>
      </c>
      <c r="B31" s="73">
        <v>70193522583.020004</v>
      </c>
    </row>
    <row r="32" spans="1:2">
      <c r="A32" s="52" t="s">
        <v>439</v>
      </c>
      <c r="B32" s="73">
        <v>19267663799.939999</v>
      </c>
    </row>
    <row r="33" spans="1:2">
      <c r="A33" s="52" t="s">
        <v>440</v>
      </c>
      <c r="B33" s="73">
        <v>37820826433.650002</v>
      </c>
    </row>
    <row r="34" spans="1:2">
      <c r="A34" s="52" t="s">
        <v>441</v>
      </c>
      <c r="B34" s="73">
        <v>12912635048.75</v>
      </c>
    </row>
    <row r="35" spans="1:2">
      <c r="A35" s="52" t="s">
        <v>442</v>
      </c>
      <c r="B35" s="73">
        <v>78415069864.039993</v>
      </c>
    </row>
    <row r="36" spans="1:2">
      <c r="A36" s="52" t="s">
        <v>443</v>
      </c>
      <c r="B36" s="73">
        <v>91757565261.770004</v>
      </c>
    </row>
    <row r="37" spans="1:2">
      <c r="A37" s="52" t="s">
        <v>444</v>
      </c>
      <c r="B37" s="73">
        <v>7650119372.3599997</v>
      </c>
    </row>
    <row r="38" spans="1:2">
      <c r="A38" s="52" t="s">
        <v>445</v>
      </c>
      <c r="B38" s="73">
        <v>14395296518.42</v>
      </c>
    </row>
    <row r="39" spans="1:2">
      <c r="A39" s="52" t="s">
        <v>446</v>
      </c>
      <c r="B39" s="73">
        <v>1638440289.3599999</v>
      </c>
    </row>
    <row r="40" spans="1:2">
      <c r="A40" s="52" t="s">
        <v>447</v>
      </c>
      <c r="B40" s="73">
        <v>11072043395.459999</v>
      </c>
    </row>
    <row r="41" spans="1:2">
      <c r="A41" s="52" t="s">
        <v>448</v>
      </c>
      <c r="B41" s="73">
        <v>110139173152.78999</v>
      </c>
    </row>
    <row r="42" spans="1:2">
      <c r="A42" s="74" t="s">
        <v>449</v>
      </c>
      <c r="B42" s="75">
        <v>1655178705026.3701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77B9-6E80-4C88-A0EB-DE38541F2DA2}">
  <dimension ref="C3:G14"/>
  <sheetViews>
    <sheetView topLeftCell="B1" workbookViewId="0">
      <selection activeCell="F13" sqref="F13"/>
    </sheetView>
  </sheetViews>
  <sheetFormatPr defaultRowHeight="12.75"/>
  <cols>
    <col min="3" max="3" width="63" customWidth="1"/>
    <col min="4" max="4" width="35.28515625" customWidth="1"/>
    <col min="5" max="5" width="41.28515625" customWidth="1"/>
    <col min="6" max="6" width="19.28515625" style="32" customWidth="1"/>
  </cols>
  <sheetData>
    <row r="3" spans="3:7" ht="15.75">
      <c r="C3" s="191" t="s">
        <v>531</v>
      </c>
    </row>
    <row r="4" spans="3:7" ht="16.5" thickBot="1">
      <c r="C4" s="191" t="s">
        <v>532</v>
      </c>
    </row>
    <row r="5" spans="3:7" ht="13.5" thickBot="1">
      <c r="C5" s="192" t="s">
        <v>518</v>
      </c>
      <c r="D5" s="193" t="s">
        <v>533</v>
      </c>
      <c r="E5" s="193" t="s">
        <v>534</v>
      </c>
      <c r="F5" s="193" t="s">
        <v>521</v>
      </c>
    </row>
    <row r="6" spans="3:7" ht="15.75" thickBot="1">
      <c r="C6" s="194" t="s">
        <v>535</v>
      </c>
      <c r="D6" s="195">
        <v>22083.439999999999</v>
      </c>
      <c r="E6" s="195">
        <v>6750907.6100000003</v>
      </c>
      <c r="F6" s="42">
        <f>E6/E10*100</f>
        <v>30.165363185284001</v>
      </c>
    </row>
    <row r="7" spans="3:7" ht="15.75" thickBot="1">
      <c r="C7" s="196" t="s">
        <v>536</v>
      </c>
      <c r="D7" s="197">
        <v>39749.550000000003</v>
      </c>
      <c r="E7" s="197">
        <v>12151437.66</v>
      </c>
      <c r="F7" s="42">
        <f>E7/E10*100</f>
        <v>54.296777768706207</v>
      </c>
    </row>
    <row r="8" spans="3:7" ht="13.5" thickBot="1">
      <c r="C8" s="194" t="s">
        <v>537</v>
      </c>
      <c r="D8" s="198">
        <v>11374.95</v>
      </c>
      <c r="E8" s="198">
        <v>3477321</v>
      </c>
      <c r="F8" s="42">
        <f>E8/E10*100</f>
        <v>15.537859046009805</v>
      </c>
    </row>
    <row r="9" spans="3:7" ht="13.5" thickBot="1">
      <c r="C9" s="196" t="s">
        <v>538</v>
      </c>
      <c r="D9" s="199">
        <v>51124.5</v>
      </c>
      <c r="E9" s="199">
        <v>15628758.66</v>
      </c>
      <c r="F9" s="42">
        <f>E9/E10*100</f>
        <v>69.834636814716006</v>
      </c>
      <c r="G9" s="206"/>
    </row>
    <row r="10" spans="3:7" ht="13.5" thickBot="1">
      <c r="C10" s="200" t="s">
        <v>539</v>
      </c>
      <c r="D10" s="201">
        <v>73207.94</v>
      </c>
      <c r="E10" s="201">
        <v>22379666.27</v>
      </c>
      <c r="F10" s="207">
        <f>F9+F6</f>
        <v>100</v>
      </c>
    </row>
    <row r="11" spans="3:7">
      <c r="C11" s="202" t="s">
        <v>540</v>
      </c>
    </row>
    <row r="12" spans="3:7" ht="13.5">
      <c r="C12" s="203" t="s">
        <v>541</v>
      </c>
    </row>
    <row r="13" spans="3:7" ht="13.5">
      <c r="C13" s="203" t="s">
        <v>542</v>
      </c>
    </row>
    <row r="14" spans="3:7">
      <c r="C14" s="20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2"/>
  <sheetViews>
    <sheetView workbookViewId="0">
      <selection activeCell="E10" sqref="E10"/>
    </sheetView>
  </sheetViews>
  <sheetFormatPr defaultRowHeight="12.75"/>
  <cols>
    <col min="2" max="2" width="23.5703125" customWidth="1"/>
    <col min="3" max="3" width="26.42578125" customWidth="1"/>
  </cols>
  <sheetData>
    <row r="1" spans="1:3" ht="14.25">
      <c r="A1" s="52" t="s">
        <v>407</v>
      </c>
      <c r="B1" s="52"/>
      <c r="C1" s="52"/>
    </row>
    <row r="2" spans="1:3" ht="14.25">
      <c r="A2" s="52"/>
      <c r="B2" s="52" t="s">
        <v>450</v>
      </c>
      <c r="C2" s="52"/>
    </row>
    <row r="3" spans="1:3">
      <c r="A3" s="52"/>
      <c r="B3" s="52" t="s">
        <v>409</v>
      </c>
      <c r="C3" s="52"/>
    </row>
    <row r="4" spans="1:3" ht="15">
      <c r="A4" s="53" t="s">
        <v>258</v>
      </c>
      <c r="B4" s="53" t="s">
        <v>410</v>
      </c>
      <c r="C4" s="52" t="s">
        <v>411</v>
      </c>
    </row>
    <row r="5" spans="1:3" ht="15">
      <c r="A5" s="76">
        <v>1</v>
      </c>
      <c r="B5" s="53" t="s">
        <v>451</v>
      </c>
      <c r="C5" s="77">
        <v>33530526404.799999</v>
      </c>
    </row>
    <row r="6" spans="1:3" ht="15">
      <c r="A6" s="76">
        <v>2</v>
      </c>
      <c r="B6" s="53" t="s">
        <v>452</v>
      </c>
      <c r="C6" s="77">
        <v>47201622579.959999</v>
      </c>
    </row>
    <row r="7" spans="1:3" ht="15">
      <c r="A7" s="76">
        <v>3</v>
      </c>
      <c r="B7" s="52" t="s">
        <v>453</v>
      </c>
      <c r="C7" s="77">
        <v>147575744158.56</v>
      </c>
    </row>
    <row r="8" spans="1:3" ht="15">
      <c r="A8" s="76">
        <v>4</v>
      </c>
      <c r="B8" s="53" t="s">
        <v>454</v>
      </c>
      <c r="C8" s="77">
        <v>3575774874.9400001</v>
      </c>
    </row>
    <row r="9" spans="1:3" ht="15">
      <c r="A9" s="76">
        <v>5</v>
      </c>
      <c r="B9" s="53" t="s">
        <v>455</v>
      </c>
      <c r="C9" s="77">
        <v>57652771752.739998</v>
      </c>
    </row>
    <row r="10" spans="1:3" ht="15">
      <c r="A10" s="76">
        <v>6</v>
      </c>
      <c r="B10" s="53" t="s">
        <v>456</v>
      </c>
      <c r="C10" s="77">
        <v>103374234640.82001</v>
      </c>
    </row>
    <row r="11" spans="1:3" ht="15">
      <c r="A11" s="76">
        <v>7</v>
      </c>
      <c r="B11" s="53" t="s">
        <v>457</v>
      </c>
      <c r="C11" s="77">
        <v>39944214752.449997</v>
      </c>
    </row>
    <row r="12" spans="1:3" ht="15">
      <c r="A12" s="76">
        <v>8</v>
      </c>
      <c r="B12" s="53" t="s">
        <v>458</v>
      </c>
      <c r="C12" s="77">
        <v>22338730000</v>
      </c>
    </row>
    <row r="13" spans="1:3" ht="15">
      <c r="A13" s="76">
        <v>9</v>
      </c>
      <c r="B13" s="53" t="s">
        <v>459</v>
      </c>
      <c r="C13" s="77">
        <v>115522252057.75999</v>
      </c>
    </row>
    <row r="14" spans="1:3" ht="15">
      <c r="A14" s="76">
        <v>10</v>
      </c>
      <c r="B14" s="53" t="s">
        <v>460</v>
      </c>
      <c r="C14" s="77">
        <v>320605705560.12</v>
      </c>
    </row>
    <row r="15" spans="1:3" ht="15">
      <c r="A15" s="76">
        <v>11</v>
      </c>
      <c r="B15" s="53" t="s">
        <v>461</v>
      </c>
      <c r="C15" s="77">
        <v>34168940626.650002</v>
      </c>
    </row>
    <row r="16" spans="1:3" ht="15">
      <c r="A16" s="76">
        <v>12</v>
      </c>
      <c r="B16" s="53" t="s">
        <v>462</v>
      </c>
      <c r="C16" s="77">
        <v>46289079475.93</v>
      </c>
    </row>
    <row r="17" spans="1:3" ht="15">
      <c r="A17" s="76">
        <v>13</v>
      </c>
      <c r="B17" s="53" t="s">
        <v>463</v>
      </c>
      <c r="C17" s="77">
        <v>52564975851.050003</v>
      </c>
    </row>
    <row r="18" spans="1:3" ht="15">
      <c r="A18" s="76">
        <v>14</v>
      </c>
      <c r="B18" s="53" t="s">
        <v>464</v>
      </c>
      <c r="C18" s="77">
        <v>37550234882.489998</v>
      </c>
    </row>
    <row r="19" spans="1:3" ht="15">
      <c r="A19" s="76">
        <v>15</v>
      </c>
      <c r="B19" s="53" t="s">
        <v>465</v>
      </c>
      <c r="C19" s="77">
        <v>53454395426.580002</v>
      </c>
    </row>
    <row r="20" spans="1:3" ht="15">
      <c r="A20" s="76">
        <v>16</v>
      </c>
      <c r="B20" s="53" t="s">
        <v>466</v>
      </c>
      <c r="C20" s="77">
        <v>71743513593.940002</v>
      </c>
    </row>
    <row r="21" spans="1:3" ht="15">
      <c r="A21" s="76">
        <v>17</v>
      </c>
      <c r="B21" s="53" t="s">
        <v>467</v>
      </c>
      <c r="C21" s="77">
        <v>22194825541.330002</v>
      </c>
    </row>
    <row r="22" spans="1:3" ht="15">
      <c r="A22" s="76">
        <v>18</v>
      </c>
      <c r="B22" s="53" t="s">
        <v>468</v>
      </c>
      <c r="C22" s="77">
        <v>49847912415.07</v>
      </c>
    </row>
    <row r="23" spans="1:3" ht="15">
      <c r="A23" s="76">
        <v>19</v>
      </c>
      <c r="B23" s="53" t="s">
        <v>469</v>
      </c>
      <c r="C23" s="77">
        <v>65007329454.769997</v>
      </c>
    </row>
    <row r="24" spans="1:3" ht="15">
      <c r="A24" s="76">
        <v>20</v>
      </c>
      <c r="B24" s="53" t="s">
        <v>470</v>
      </c>
      <c r="C24" s="77">
        <v>11495034109.559999</v>
      </c>
    </row>
    <row r="25" spans="1:3" ht="15">
      <c r="A25" s="76">
        <v>21</v>
      </c>
      <c r="B25" s="53" t="s">
        <v>471</v>
      </c>
      <c r="C25" s="77">
        <v>63793338564.489998</v>
      </c>
    </row>
    <row r="26" spans="1:3" ht="15">
      <c r="A26" s="76">
        <v>22</v>
      </c>
      <c r="B26" s="53" t="s">
        <v>472</v>
      </c>
      <c r="C26" s="77">
        <v>42034626226.839996</v>
      </c>
    </row>
    <row r="27" spans="1:3" ht="15">
      <c r="A27" s="76">
        <v>23</v>
      </c>
      <c r="B27" s="53" t="s">
        <v>473</v>
      </c>
      <c r="C27" s="77">
        <v>31966815195.18</v>
      </c>
    </row>
    <row r="28" spans="1:3" ht="15">
      <c r="A28" s="76">
        <v>24</v>
      </c>
      <c r="B28" s="53" t="s">
        <v>474</v>
      </c>
      <c r="C28" s="77">
        <v>218538866537.98999</v>
      </c>
    </row>
    <row r="29" spans="1:3" ht="15">
      <c r="A29" s="76">
        <v>25</v>
      </c>
      <c r="B29" s="53" t="s">
        <v>475</v>
      </c>
      <c r="C29" s="77">
        <v>40557054662.419998</v>
      </c>
    </row>
    <row r="30" spans="1:3" ht="15">
      <c r="A30" s="76">
        <v>26</v>
      </c>
      <c r="B30" s="53" t="s">
        <v>476</v>
      </c>
      <c r="C30" s="77">
        <v>21501786900.470001</v>
      </c>
    </row>
    <row r="31" spans="1:3" ht="15">
      <c r="A31" s="76">
        <v>27</v>
      </c>
      <c r="B31" s="53" t="s">
        <v>477</v>
      </c>
      <c r="C31" s="77">
        <v>75921433395.589996</v>
      </c>
    </row>
    <row r="32" spans="1:3" ht="15">
      <c r="A32" s="76">
        <v>28</v>
      </c>
      <c r="B32" s="53" t="s">
        <v>478</v>
      </c>
      <c r="C32" s="77">
        <v>26647789528.580002</v>
      </c>
    </row>
    <row r="33" spans="1:3" ht="15">
      <c r="A33" s="76">
        <v>29</v>
      </c>
      <c r="B33" s="53" t="s">
        <v>479</v>
      </c>
      <c r="C33" s="77">
        <v>144699560798.75</v>
      </c>
    </row>
    <row r="34" spans="1:3" ht="15">
      <c r="A34" s="76">
        <v>30</v>
      </c>
      <c r="B34" s="53" t="s">
        <v>480</v>
      </c>
      <c r="C34" s="77">
        <v>47437006181.970001</v>
      </c>
    </row>
    <row r="35" spans="1:3" ht="15">
      <c r="A35" s="76">
        <v>31</v>
      </c>
      <c r="B35" s="53" t="s">
        <v>481</v>
      </c>
      <c r="C35" s="77">
        <v>96204851687.470001</v>
      </c>
    </row>
    <row r="36" spans="1:3" ht="15">
      <c r="A36" s="76">
        <v>32</v>
      </c>
      <c r="B36" s="53" t="s">
        <v>482</v>
      </c>
      <c r="C36" s="77">
        <v>134966595276.75999</v>
      </c>
    </row>
    <row r="37" spans="1:3" ht="15">
      <c r="A37" s="76">
        <v>33</v>
      </c>
      <c r="B37" s="53" t="s">
        <v>483</v>
      </c>
      <c r="C37" s="77">
        <v>11658206030.82</v>
      </c>
    </row>
    <row r="38" spans="1:3" ht="15">
      <c r="A38" s="76">
        <v>34</v>
      </c>
      <c r="B38" s="53" t="s">
        <v>484</v>
      </c>
      <c r="C38" s="77">
        <v>27646234687.080002</v>
      </c>
    </row>
    <row r="39" spans="1:3" ht="15">
      <c r="A39" s="76">
        <v>35</v>
      </c>
      <c r="B39" s="53" t="s">
        <v>485</v>
      </c>
      <c r="C39" s="77">
        <v>3867455411.9000001</v>
      </c>
    </row>
    <row r="40" spans="1:3" ht="15">
      <c r="A40" s="76">
        <v>36</v>
      </c>
      <c r="B40" s="53" t="s">
        <v>486</v>
      </c>
      <c r="C40" s="77">
        <v>46280694674.279999</v>
      </c>
    </row>
    <row r="41" spans="1:3" ht="15">
      <c r="A41" s="76">
        <v>37</v>
      </c>
      <c r="B41" s="53" t="s">
        <v>487</v>
      </c>
      <c r="C41" s="77">
        <v>133900288428.2</v>
      </c>
    </row>
    <row r="42" spans="1:3" ht="15">
      <c r="A42" s="52"/>
      <c r="B42" s="53" t="s">
        <v>310</v>
      </c>
      <c r="C42" s="58">
        <v>2503260422348.3101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7"/>
  <sheetViews>
    <sheetView topLeftCell="A30" zoomScale="120" zoomScaleNormal="120" workbookViewId="0">
      <selection activeCell="D11" sqref="D11"/>
    </sheetView>
  </sheetViews>
  <sheetFormatPr defaultRowHeight="15"/>
  <cols>
    <col min="1" max="1" width="9.140625" style="12"/>
    <col min="2" max="2" width="22.5703125" style="12" customWidth="1"/>
    <col min="3" max="3" width="32.7109375" style="12" customWidth="1"/>
    <col min="4" max="4" width="25.5703125" style="12" customWidth="1"/>
    <col min="5" max="5" width="29.140625" style="12" customWidth="1"/>
    <col min="6" max="6" width="9.140625" style="12"/>
    <col min="7" max="7" width="17.140625" style="12" customWidth="1"/>
    <col min="8" max="8" width="12.42578125" style="12" customWidth="1"/>
    <col min="9" max="9" width="0.140625" style="12" hidden="1" customWidth="1"/>
    <col min="10" max="10" width="14.85546875" style="12" customWidth="1"/>
    <col min="11" max="16384" width="9.140625" style="12"/>
  </cols>
  <sheetData>
    <row r="1" spans="1:9" ht="38.25" customHeight="1">
      <c r="A1" s="182" t="s">
        <v>134</v>
      </c>
      <c r="B1" s="182"/>
      <c r="C1" s="182"/>
      <c r="D1" s="11"/>
      <c r="E1" s="11"/>
      <c r="F1" s="11"/>
      <c r="G1" s="11"/>
      <c r="H1" s="11"/>
      <c r="I1" s="11"/>
    </row>
    <row r="2" spans="1:9">
      <c r="A2" s="183" t="s">
        <v>82</v>
      </c>
      <c r="B2" s="183"/>
      <c r="C2" s="183"/>
      <c r="D2" s="11"/>
      <c r="E2" s="11"/>
      <c r="F2" s="11"/>
      <c r="G2" s="11"/>
      <c r="H2" s="11"/>
    </row>
    <row r="3" spans="1:9">
      <c r="A3" s="13" t="s">
        <v>83</v>
      </c>
      <c r="B3" s="13" t="s">
        <v>84</v>
      </c>
      <c r="C3" s="13" t="s">
        <v>85</v>
      </c>
      <c r="D3" s="13" t="s">
        <v>128</v>
      </c>
      <c r="E3" s="13" t="s">
        <v>129</v>
      </c>
      <c r="F3" s="14"/>
      <c r="G3" s="14"/>
      <c r="H3" s="14"/>
    </row>
    <row r="4" spans="1:9">
      <c r="A4" s="15">
        <v>1</v>
      </c>
      <c r="B4" s="15" t="s">
        <v>86</v>
      </c>
      <c r="C4" s="16">
        <v>53525312006.519997</v>
      </c>
      <c r="D4" s="20">
        <f>C4/C$41*100</f>
        <v>1.8091992402006454</v>
      </c>
      <c r="E4" s="20" t="e">
        <f>C4/C$43*100</f>
        <v>#REF!</v>
      </c>
    </row>
    <row r="5" spans="1:9">
      <c r="A5" s="15">
        <v>2</v>
      </c>
      <c r="B5" s="15" t="s">
        <v>87</v>
      </c>
      <c r="C5" s="16">
        <v>62157535395.459999</v>
      </c>
      <c r="D5" s="20">
        <f t="shared" ref="D5:D41" si="0">C5/C$41*100</f>
        <v>2.1009754374997871</v>
      </c>
      <c r="E5" s="20" t="e">
        <f t="shared" ref="E5:E43" si="1">C5/C$43*100</f>
        <v>#REF!</v>
      </c>
    </row>
    <row r="6" spans="1:9">
      <c r="A6" s="15">
        <v>3</v>
      </c>
      <c r="B6" s="15" t="s">
        <v>88</v>
      </c>
      <c r="C6" s="16">
        <v>155431513524.26999</v>
      </c>
      <c r="D6" s="20">
        <f t="shared" si="0"/>
        <v>5.253712040708729</v>
      </c>
      <c r="E6" s="20" t="e">
        <f t="shared" si="1"/>
        <v>#REF!</v>
      </c>
    </row>
    <row r="7" spans="1:9">
      <c r="A7" s="15">
        <v>4</v>
      </c>
      <c r="B7" s="15" t="s">
        <v>89</v>
      </c>
      <c r="C7" s="16">
        <v>3993892365.1300001</v>
      </c>
      <c r="D7" s="20">
        <f t="shared" si="0"/>
        <v>0.13499682228019849</v>
      </c>
      <c r="E7" s="20" t="e">
        <f t="shared" si="1"/>
        <v>#REF!</v>
      </c>
    </row>
    <row r="8" spans="1:9">
      <c r="A8" s="15">
        <v>5</v>
      </c>
      <c r="B8" s="15" t="s">
        <v>90</v>
      </c>
      <c r="C8" s="16">
        <v>69988356863.979996</v>
      </c>
      <c r="D8" s="20">
        <f t="shared" si="0"/>
        <v>2.3656635956793699</v>
      </c>
      <c r="E8" s="20" t="e">
        <f t="shared" si="1"/>
        <v>#REF!</v>
      </c>
    </row>
    <row r="9" spans="1:9">
      <c r="A9" s="15">
        <v>6</v>
      </c>
      <c r="B9" s="15" t="s">
        <v>91</v>
      </c>
      <c r="C9" s="16">
        <v>140177083911.42001</v>
      </c>
      <c r="D9" s="20">
        <f t="shared" si="0"/>
        <v>4.7380998671281134</v>
      </c>
      <c r="E9" s="20" t="e">
        <f t="shared" si="1"/>
        <v>#REF!</v>
      </c>
    </row>
    <row r="10" spans="1:9">
      <c r="A10" s="15">
        <v>7</v>
      </c>
      <c r="B10" s="15" t="s">
        <v>92</v>
      </c>
      <c r="C10" s="16">
        <v>63526706066.010002</v>
      </c>
      <c r="D10" s="20">
        <f t="shared" si="0"/>
        <v>2.147254523861065</v>
      </c>
      <c r="E10" s="20" t="e">
        <f t="shared" si="1"/>
        <v>#REF!</v>
      </c>
    </row>
    <row r="11" spans="1:9">
      <c r="A11" s="15">
        <v>8</v>
      </c>
      <c r="B11" s="15" t="s">
        <v>93</v>
      </c>
      <c r="C11" s="16">
        <v>30929430222.099998</v>
      </c>
      <c r="D11" s="20">
        <f t="shared" si="0"/>
        <v>1.0454399901647642</v>
      </c>
      <c r="E11" s="20" t="e">
        <f t="shared" si="1"/>
        <v>#REF!</v>
      </c>
    </row>
    <row r="12" spans="1:9">
      <c r="A12" s="15">
        <v>9</v>
      </c>
      <c r="B12" s="15" t="s">
        <v>94</v>
      </c>
      <c r="C12" s="16">
        <v>128142093128.98</v>
      </c>
      <c r="D12" s="20">
        <f t="shared" si="0"/>
        <v>4.3313073541436031</v>
      </c>
      <c r="E12" s="20" t="e">
        <f t="shared" si="1"/>
        <v>#REF!</v>
      </c>
    </row>
    <row r="13" spans="1:9">
      <c r="A13" s="15">
        <v>10</v>
      </c>
      <c r="B13" s="15" t="s">
        <v>95</v>
      </c>
      <c r="C13" s="16">
        <v>241231439060.79001</v>
      </c>
      <c r="D13" s="20">
        <f t="shared" si="0"/>
        <v>8.1538195649962155</v>
      </c>
      <c r="E13" s="20" t="e">
        <f t="shared" si="1"/>
        <v>#REF!</v>
      </c>
    </row>
    <row r="14" spans="1:9">
      <c r="A14" s="15">
        <v>11</v>
      </c>
      <c r="B14" s="15" t="s">
        <v>96</v>
      </c>
      <c r="C14" s="16">
        <v>28057144823.57</v>
      </c>
      <c r="D14" s="20">
        <f t="shared" si="0"/>
        <v>0.9483543989583666</v>
      </c>
      <c r="E14" s="20" t="e">
        <f t="shared" si="1"/>
        <v>#REF!</v>
      </c>
    </row>
    <row r="15" spans="1:9">
      <c r="A15" s="15">
        <v>12</v>
      </c>
      <c r="B15" s="15" t="s">
        <v>97</v>
      </c>
      <c r="C15" s="16">
        <v>45091949113.970001</v>
      </c>
      <c r="D15" s="20">
        <f t="shared" si="0"/>
        <v>1.5241446900155065</v>
      </c>
      <c r="E15" s="20" t="e">
        <f t="shared" si="1"/>
        <v>#REF!</v>
      </c>
    </row>
    <row r="16" spans="1:9">
      <c r="A16" s="15">
        <v>13</v>
      </c>
      <c r="B16" s="15" t="s">
        <v>98</v>
      </c>
      <c r="C16" s="16">
        <v>85049678107.889999</v>
      </c>
      <c r="D16" s="20">
        <f t="shared" si="0"/>
        <v>2.8747485487494346</v>
      </c>
      <c r="E16" s="20" t="e">
        <f t="shared" si="1"/>
        <v>#REF!</v>
      </c>
    </row>
    <row r="17" spans="1:5">
      <c r="A17" s="15">
        <v>14</v>
      </c>
      <c r="B17" s="15" t="s">
        <v>99</v>
      </c>
      <c r="C17" s="16">
        <v>48417542411.949997</v>
      </c>
      <c r="D17" s="20">
        <f t="shared" si="0"/>
        <v>1.6365524582726794</v>
      </c>
      <c r="E17" s="20" t="e">
        <f t="shared" si="1"/>
        <v>#REF!</v>
      </c>
    </row>
    <row r="18" spans="1:5">
      <c r="A18" s="15">
        <v>15</v>
      </c>
      <c r="B18" s="15" t="s">
        <v>100</v>
      </c>
      <c r="C18" s="16">
        <v>48312227448.910004</v>
      </c>
      <c r="D18" s="20">
        <f t="shared" si="0"/>
        <v>1.632992726550041</v>
      </c>
      <c r="E18" s="20" t="e">
        <f t="shared" si="1"/>
        <v>#REF!</v>
      </c>
    </row>
    <row r="19" spans="1:5">
      <c r="A19" s="15">
        <v>16</v>
      </c>
      <c r="B19" s="15" t="s">
        <v>101</v>
      </c>
      <c r="C19" s="16">
        <v>93267764679.139999</v>
      </c>
      <c r="D19" s="20">
        <f t="shared" si="0"/>
        <v>3.1525265835378637</v>
      </c>
      <c r="E19" s="20" t="e">
        <f t="shared" si="1"/>
        <v>#REF!</v>
      </c>
    </row>
    <row r="20" spans="1:5">
      <c r="A20" s="15">
        <v>17</v>
      </c>
      <c r="B20" s="15" t="s">
        <v>102</v>
      </c>
      <c r="C20" s="16">
        <v>19005549048.549999</v>
      </c>
      <c r="D20" s="20">
        <f t="shared" si="0"/>
        <v>0.64240307266297281</v>
      </c>
      <c r="E20" s="20" t="e">
        <f t="shared" si="1"/>
        <v>#REF!</v>
      </c>
    </row>
    <row r="21" spans="1:5">
      <c r="A21" s="15">
        <v>18</v>
      </c>
      <c r="B21" s="15" t="s">
        <v>103</v>
      </c>
      <c r="C21" s="16">
        <v>63267471968.43</v>
      </c>
      <c r="D21" s="20">
        <f t="shared" si="0"/>
        <v>2.1384921997419881</v>
      </c>
      <c r="E21" s="20" t="e">
        <f t="shared" si="1"/>
        <v>#REF!</v>
      </c>
    </row>
    <row r="22" spans="1:5">
      <c r="A22" s="15">
        <v>19</v>
      </c>
      <c r="B22" s="15" t="s">
        <v>104</v>
      </c>
      <c r="C22" s="16">
        <v>93715181155.050003</v>
      </c>
      <c r="D22" s="20">
        <f t="shared" si="0"/>
        <v>3.1676496256636342</v>
      </c>
      <c r="E22" s="20" t="e">
        <f t="shared" si="1"/>
        <v>#REF!</v>
      </c>
    </row>
    <row r="23" spans="1:5">
      <c r="A23" s="15">
        <v>20</v>
      </c>
      <c r="B23" s="15" t="s">
        <v>105</v>
      </c>
      <c r="C23" s="16">
        <v>21449608359</v>
      </c>
      <c r="D23" s="20">
        <f t="shared" si="0"/>
        <v>0.72501427251796535</v>
      </c>
      <c r="E23" s="20" t="e">
        <f t="shared" si="1"/>
        <v>#REF!</v>
      </c>
    </row>
    <row r="24" spans="1:5">
      <c r="A24" s="15">
        <v>21</v>
      </c>
      <c r="B24" s="15" t="s">
        <v>106</v>
      </c>
      <c r="C24" s="16">
        <v>20650989926.98</v>
      </c>
      <c r="D24" s="20">
        <f t="shared" si="0"/>
        <v>0.69802031757857486</v>
      </c>
      <c r="E24" s="20" t="e">
        <f t="shared" si="1"/>
        <v>#REF!</v>
      </c>
    </row>
    <row r="25" spans="1:5">
      <c r="A25" s="15">
        <v>22</v>
      </c>
      <c r="B25" s="15" t="s">
        <v>107</v>
      </c>
      <c r="C25" s="16">
        <v>71381258449.389999</v>
      </c>
      <c r="D25" s="20">
        <f t="shared" si="0"/>
        <v>2.4127448063352008</v>
      </c>
      <c r="E25" s="20" t="e">
        <f t="shared" si="1"/>
        <v>#REF!</v>
      </c>
    </row>
    <row r="26" spans="1:5">
      <c r="A26" s="15">
        <v>23</v>
      </c>
      <c r="B26" s="15" t="s">
        <v>108</v>
      </c>
      <c r="C26" s="16">
        <v>38136723517.239998</v>
      </c>
      <c r="D26" s="20">
        <f t="shared" si="0"/>
        <v>1.2890523870786232</v>
      </c>
      <c r="E26" s="20" t="e">
        <f t="shared" si="1"/>
        <v>#REF!</v>
      </c>
    </row>
    <row r="27" spans="1:5">
      <c r="A27" s="15">
        <v>24</v>
      </c>
      <c r="B27" s="15" t="s">
        <v>109</v>
      </c>
      <c r="C27" s="16">
        <v>311755801825.03998</v>
      </c>
      <c r="D27" s="20">
        <f t="shared" si="0"/>
        <v>10.537600597663031</v>
      </c>
      <c r="E27" s="20" t="e">
        <f t="shared" si="1"/>
        <v>#REF!</v>
      </c>
    </row>
    <row r="28" spans="1:5">
      <c r="A28" s="15">
        <v>25</v>
      </c>
      <c r="B28" s="15" t="s">
        <v>110</v>
      </c>
      <c r="C28" s="16">
        <v>59033751798.5</v>
      </c>
      <c r="D28" s="20">
        <f t="shared" si="0"/>
        <v>1.9953890018806382</v>
      </c>
      <c r="E28" s="20" t="e">
        <f t="shared" si="1"/>
        <v>#REF!</v>
      </c>
    </row>
    <row r="29" spans="1:5">
      <c r="A29" s="15">
        <v>26</v>
      </c>
      <c r="B29" s="15" t="s">
        <v>111</v>
      </c>
      <c r="C29" s="16">
        <v>31984093598.830002</v>
      </c>
      <c r="D29" s="20">
        <f t="shared" si="0"/>
        <v>1.0810884732528205</v>
      </c>
      <c r="E29" s="20" t="e">
        <f t="shared" si="1"/>
        <v>#REF!</v>
      </c>
    </row>
    <row r="30" spans="1:5">
      <c r="A30" s="15">
        <v>27</v>
      </c>
      <c r="B30" s="15" t="s">
        <v>112</v>
      </c>
      <c r="C30" s="16">
        <v>75921433395.589996</v>
      </c>
      <c r="D30" s="20">
        <f t="shared" si="0"/>
        <v>2.5662064258030606</v>
      </c>
      <c r="E30" s="20" t="e">
        <f t="shared" si="1"/>
        <v>#REF!</v>
      </c>
    </row>
    <row r="31" spans="1:5">
      <c r="A31" s="15">
        <v>28</v>
      </c>
      <c r="B31" s="15" t="s">
        <v>113</v>
      </c>
      <c r="C31" s="16">
        <v>53159719890.949997</v>
      </c>
      <c r="D31" s="20">
        <f t="shared" si="0"/>
        <v>1.796841928250142</v>
      </c>
      <c r="E31" s="20" t="e">
        <f t="shared" si="1"/>
        <v>#REF!</v>
      </c>
    </row>
    <row r="32" spans="1:5">
      <c r="A32" s="15">
        <v>29</v>
      </c>
      <c r="B32" s="15" t="s">
        <v>114</v>
      </c>
      <c r="C32" s="16">
        <v>147069973626.48999</v>
      </c>
      <c r="D32" s="20">
        <f t="shared" si="0"/>
        <v>4.971085166378165</v>
      </c>
      <c r="E32" s="20" t="e">
        <f t="shared" si="1"/>
        <v>#REF!</v>
      </c>
    </row>
    <row r="33" spans="1:5">
      <c r="A33" s="15">
        <v>30</v>
      </c>
      <c r="B33" s="15" t="s">
        <v>115</v>
      </c>
      <c r="C33" s="16">
        <v>115886553198.89</v>
      </c>
      <c r="D33" s="20">
        <f t="shared" si="0"/>
        <v>3.9170600999273808</v>
      </c>
      <c r="E33" s="20" t="e">
        <f t="shared" si="1"/>
        <v>#REF!</v>
      </c>
    </row>
    <row r="34" spans="1:5">
      <c r="A34" s="15">
        <v>31</v>
      </c>
      <c r="B34" s="15" t="s">
        <v>116</v>
      </c>
      <c r="C34" s="16">
        <v>110340669344.38</v>
      </c>
      <c r="D34" s="20">
        <f t="shared" si="0"/>
        <v>3.7296046983671194</v>
      </c>
      <c r="E34" s="20" t="e">
        <f t="shared" si="1"/>
        <v>#REF!</v>
      </c>
    </row>
    <row r="35" spans="1:5">
      <c r="A35" s="15">
        <v>32</v>
      </c>
      <c r="B35" s="15" t="s">
        <v>117</v>
      </c>
      <c r="C35" s="16">
        <v>142424091344</v>
      </c>
      <c r="D35" s="20">
        <f t="shared" si="0"/>
        <v>4.8140505526515103</v>
      </c>
      <c r="E35" s="20" t="e">
        <f t="shared" si="1"/>
        <v>#REF!</v>
      </c>
    </row>
    <row r="36" spans="1:5">
      <c r="A36" s="15">
        <v>33</v>
      </c>
      <c r="B36" s="15" t="s">
        <v>118</v>
      </c>
      <c r="C36" s="16">
        <v>22450254651.139999</v>
      </c>
      <c r="D36" s="20">
        <f t="shared" si="0"/>
        <v>0.75883693405105002</v>
      </c>
      <c r="E36" s="20" t="e">
        <f t="shared" si="1"/>
        <v>#REF!</v>
      </c>
    </row>
    <row r="37" spans="1:5">
      <c r="A37" s="15">
        <v>34</v>
      </c>
      <c r="B37" s="15" t="s">
        <v>119</v>
      </c>
      <c r="C37" s="16">
        <v>38868702728.139999</v>
      </c>
      <c r="D37" s="20">
        <f t="shared" si="0"/>
        <v>1.3137938819444848</v>
      </c>
      <c r="E37" s="20" t="e">
        <f t="shared" si="1"/>
        <v>#REF!</v>
      </c>
    </row>
    <row r="38" spans="1:5">
      <c r="A38" s="15">
        <v>35</v>
      </c>
      <c r="B38" s="15" t="s">
        <v>120</v>
      </c>
      <c r="C38" s="16">
        <v>13581297872.190001</v>
      </c>
      <c r="D38" s="20">
        <f t="shared" si="0"/>
        <v>0.45905895491672666</v>
      </c>
      <c r="E38" s="20" t="e">
        <f t="shared" si="1"/>
        <v>#REF!</v>
      </c>
    </row>
    <row r="39" spans="1:5">
      <c r="A39" s="15">
        <v>36</v>
      </c>
      <c r="B39" s="15" t="s">
        <v>121</v>
      </c>
      <c r="C39" s="16">
        <v>58321024470.389999</v>
      </c>
      <c r="D39" s="20">
        <f t="shared" si="0"/>
        <v>1.9712982363689908</v>
      </c>
      <c r="E39" s="20" t="e">
        <f t="shared" si="1"/>
        <v>#REF!</v>
      </c>
    </row>
    <row r="40" spans="1:5">
      <c r="A40" s="15">
        <v>37</v>
      </c>
      <c r="B40" s="17" t="s">
        <v>80</v>
      </c>
      <c r="C40" s="16">
        <v>152804609025.29999</v>
      </c>
      <c r="D40" s="20">
        <f t="shared" si="0"/>
        <v>5.1649205242195348</v>
      </c>
      <c r="E40" s="20" t="e">
        <f t="shared" si="1"/>
        <v>#REF!</v>
      </c>
    </row>
    <row r="41" spans="1:5">
      <c r="A41" s="15">
        <v>38</v>
      </c>
      <c r="B41" s="18" t="s">
        <v>130</v>
      </c>
      <c r="C41" s="19">
        <f>SUM(C4:C40)</f>
        <v>2958508428324.5601</v>
      </c>
      <c r="D41" s="20">
        <f t="shared" si="0"/>
        <v>100</v>
      </c>
      <c r="E41" s="22" t="e">
        <f t="shared" si="1"/>
        <v>#REF!</v>
      </c>
    </row>
    <row r="42" spans="1:5">
      <c r="B42" s="18" t="s">
        <v>126</v>
      </c>
      <c r="C42" s="19" t="e">
        <f>#REF!</f>
        <v>#REF!</v>
      </c>
      <c r="D42" s="21" t="s">
        <v>8</v>
      </c>
      <c r="E42" s="22" t="e">
        <f t="shared" si="1"/>
        <v>#REF!</v>
      </c>
    </row>
    <row r="43" spans="1:5">
      <c r="B43" s="18" t="s">
        <v>127</v>
      </c>
      <c r="C43" s="19" t="e">
        <f>SUM(C41:C42)</f>
        <v>#REF!</v>
      </c>
      <c r="D43" s="21" t="s">
        <v>8</v>
      </c>
      <c r="E43" s="22" t="e">
        <f t="shared" si="1"/>
        <v>#REF!</v>
      </c>
    </row>
    <row r="44" spans="1:5">
      <c r="A44" s="12" t="s">
        <v>122</v>
      </c>
    </row>
    <row r="45" spans="1:5">
      <c r="A45" s="181" t="s">
        <v>123</v>
      </c>
      <c r="B45" s="181"/>
      <c r="C45" s="181"/>
    </row>
    <row r="46" spans="1:5">
      <c r="A46" s="181" t="s">
        <v>124</v>
      </c>
      <c r="B46" s="181"/>
      <c r="C46" s="181"/>
    </row>
    <row r="47" spans="1:5">
      <c r="A47" s="181" t="s">
        <v>125</v>
      </c>
      <c r="B47" s="181"/>
      <c r="C47" s="181"/>
    </row>
  </sheetData>
  <mergeCells count="5">
    <mergeCell ref="A47:C47"/>
    <mergeCell ref="A1:C1"/>
    <mergeCell ref="A2:C2"/>
    <mergeCell ref="A45:C45"/>
    <mergeCell ref="A46:C4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D47"/>
  <sheetViews>
    <sheetView topLeftCell="A33" workbookViewId="0">
      <selection activeCell="B2" sqref="B2:D2"/>
    </sheetView>
  </sheetViews>
  <sheetFormatPr defaultRowHeight="12.75"/>
  <cols>
    <col min="3" max="3" width="30.5703125" customWidth="1"/>
    <col min="4" max="4" width="99.5703125" customWidth="1"/>
  </cols>
  <sheetData>
    <row r="2" spans="2:4" ht="20.25">
      <c r="B2" s="186" t="s">
        <v>500</v>
      </c>
      <c r="C2" s="186"/>
      <c r="D2" s="186"/>
    </row>
    <row r="3" spans="2:4" ht="19.5" thickBot="1">
      <c r="B3" s="187" t="s">
        <v>82</v>
      </c>
      <c r="C3" s="187"/>
      <c r="D3" s="187"/>
    </row>
    <row r="4" spans="2:4" ht="21.75" thickBot="1">
      <c r="B4" s="131" t="s">
        <v>501</v>
      </c>
      <c r="C4" s="132" t="s">
        <v>84</v>
      </c>
      <c r="D4" s="133" t="s">
        <v>85</v>
      </c>
    </row>
    <row r="5" spans="2:4" ht="21">
      <c r="B5" s="134">
        <v>1</v>
      </c>
      <c r="C5" s="135" t="s">
        <v>86</v>
      </c>
      <c r="D5" s="136">
        <v>53525312006.519997</v>
      </c>
    </row>
    <row r="6" spans="2:4" ht="21">
      <c r="B6" s="137">
        <v>2</v>
      </c>
      <c r="C6" s="138" t="s">
        <v>87</v>
      </c>
      <c r="D6" s="139">
        <v>62157535395.460007</v>
      </c>
    </row>
    <row r="7" spans="2:4" ht="21">
      <c r="B7" s="137">
        <v>3</v>
      </c>
      <c r="C7" s="138" t="s">
        <v>502</v>
      </c>
      <c r="D7" s="139">
        <v>155431513524.26999</v>
      </c>
    </row>
    <row r="8" spans="2:4" ht="21">
      <c r="B8" s="137">
        <v>4</v>
      </c>
      <c r="C8" s="138" t="s">
        <v>89</v>
      </c>
      <c r="D8" s="139">
        <v>3993892365.1300011</v>
      </c>
    </row>
    <row r="9" spans="2:4" ht="21">
      <c r="B9" s="137">
        <v>5</v>
      </c>
      <c r="C9" s="138" t="s">
        <v>503</v>
      </c>
      <c r="D9" s="139">
        <v>69988356863.980011</v>
      </c>
    </row>
    <row r="10" spans="2:4" ht="21">
      <c r="B10" s="137">
        <v>6</v>
      </c>
      <c r="C10" s="138" t="s">
        <v>91</v>
      </c>
      <c r="D10" s="140">
        <v>140177083911.42001</v>
      </c>
    </row>
    <row r="11" spans="2:4" ht="21">
      <c r="B11" s="137">
        <v>7</v>
      </c>
      <c r="C11" s="138" t="s">
        <v>92</v>
      </c>
      <c r="D11" s="139">
        <v>63526706066.010002</v>
      </c>
    </row>
    <row r="12" spans="2:4" ht="21">
      <c r="B12" s="137">
        <v>8</v>
      </c>
      <c r="C12" s="138" t="s">
        <v>93</v>
      </c>
      <c r="D12" s="140">
        <v>30929430222.099995</v>
      </c>
    </row>
    <row r="13" spans="2:4" ht="21">
      <c r="B13" s="137">
        <v>9</v>
      </c>
      <c r="C13" s="138" t="s">
        <v>504</v>
      </c>
      <c r="D13" s="139">
        <v>128142093128.98</v>
      </c>
    </row>
    <row r="14" spans="2:4" ht="21">
      <c r="B14" s="137">
        <v>10</v>
      </c>
      <c r="C14" s="138" t="s">
        <v>95</v>
      </c>
      <c r="D14" s="139">
        <v>241231439060.78995</v>
      </c>
    </row>
    <row r="15" spans="2:4" ht="21">
      <c r="B15" s="137">
        <v>11</v>
      </c>
      <c r="C15" s="138" t="s">
        <v>96</v>
      </c>
      <c r="D15" s="141">
        <v>28057144823.569996</v>
      </c>
    </row>
    <row r="16" spans="2:4" ht="21">
      <c r="B16" s="137">
        <v>12</v>
      </c>
      <c r="C16" s="138" t="s">
        <v>97</v>
      </c>
      <c r="D16" s="139">
        <v>45091949113.970001</v>
      </c>
    </row>
    <row r="17" spans="2:4" ht="21">
      <c r="B17" s="137">
        <v>13</v>
      </c>
      <c r="C17" s="138" t="s">
        <v>98</v>
      </c>
      <c r="D17" s="139">
        <v>85049678107.889984</v>
      </c>
    </row>
    <row r="18" spans="2:4" ht="21">
      <c r="B18" s="137">
        <v>14</v>
      </c>
      <c r="C18" s="138" t="s">
        <v>99</v>
      </c>
      <c r="D18" s="139">
        <v>48417542411.949989</v>
      </c>
    </row>
    <row r="19" spans="2:4" ht="21">
      <c r="B19" s="137">
        <v>15</v>
      </c>
      <c r="C19" s="138" t="s">
        <v>100</v>
      </c>
      <c r="D19" s="139">
        <v>48312227448.910004</v>
      </c>
    </row>
    <row r="20" spans="2:4" ht="21">
      <c r="B20" s="137">
        <v>16</v>
      </c>
      <c r="C20" s="138" t="s">
        <v>101</v>
      </c>
      <c r="D20" s="139">
        <v>93267764679.139999</v>
      </c>
    </row>
    <row r="21" spans="2:4" ht="21">
      <c r="B21" s="137">
        <v>17</v>
      </c>
      <c r="C21" s="138" t="s">
        <v>505</v>
      </c>
      <c r="D21" s="139">
        <v>23089259246.840004</v>
      </c>
    </row>
    <row r="22" spans="2:4" ht="21">
      <c r="B22" s="137">
        <v>18</v>
      </c>
      <c r="C22" s="138" t="s">
        <v>103</v>
      </c>
      <c r="D22" s="139">
        <v>63276471968.43</v>
      </c>
    </row>
    <row r="23" spans="2:4" ht="21">
      <c r="B23" s="137">
        <v>19</v>
      </c>
      <c r="C23" s="138" t="s">
        <v>104</v>
      </c>
      <c r="D23" s="139">
        <v>93715181155.050003</v>
      </c>
    </row>
    <row r="24" spans="2:4" ht="21">
      <c r="B24" s="137">
        <v>20</v>
      </c>
      <c r="C24" s="138" t="s">
        <v>506</v>
      </c>
      <c r="D24" s="139">
        <v>22251914749.629997</v>
      </c>
    </row>
    <row r="25" spans="2:4" ht="21">
      <c r="B25" s="137">
        <v>21</v>
      </c>
      <c r="C25" s="138" t="s">
        <v>106</v>
      </c>
      <c r="D25" s="139">
        <v>57902880330.070007</v>
      </c>
    </row>
    <row r="26" spans="2:4" ht="21">
      <c r="B26" s="137">
        <v>22</v>
      </c>
      <c r="C26" s="138" t="s">
        <v>107</v>
      </c>
      <c r="D26" s="139">
        <v>71381258449.389999</v>
      </c>
    </row>
    <row r="27" spans="2:4" ht="21">
      <c r="B27" s="137">
        <v>23</v>
      </c>
      <c r="C27" s="138" t="s">
        <v>108</v>
      </c>
      <c r="D27" s="139">
        <v>38136723517.239998</v>
      </c>
    </row>
    <row r="28" spans="2:4" ht="21">
      <c r="B28" s="137">
        <v>24</v>
      </c>
      <c r="C28" s="138" t="s">
        <v>109</v>
      </c>
      <c r="D28" s="139">
        <v>311755801825.03998</v>
      </c>
    </row>
    <row r="29" spans="2:4" ht="21">
      <c r="B29" s="137">
        <v>25</v>
      </c>
      <c r="C29" s="138" t="s">
        <v>110</v>
      </c>
      <c r="D29" s="139">
        <v>59033751798.500008</v>
      </c>
    </row>
    <row r="30" spans="2:4" ht="21">
      <c r="B30" s="137">
        <v>26</v>
      </c>
      <c r="C30" s="138" t="s">
        <v>111</v>
      </c>
      <c r="D30" s="139">
        <v>31984093598.830002</v>
      </c>
    </row>
    <row r="31" spans="2:4" ht="21">
      <c r="B31" s="137">
        <v>27</v>
      </c>
      <c r="C31" s="138" t="s">
        <v>507</v>
      </c>
      <c r="D31" s="139">
        <v>75921433395.589996</v>
      </c>
    </row>
    <row r="32" spans="2:4" ht="21">
      <c r="B32" s="137">
        <v>28</v>
      </c>
      <c r="C32" s="138" t="s">
        <v>113</v>
      </c>
      <c r="D32" s="139">
        <v>53159719890.950005</v>
      </c>
    </row>
    <row r="33" spans="2:4" ht="21">
      <c r="B33" s="137">
        <v>29</v>
      </c>
      <c r="C33" s="138" t="s">
        <v>114</v>
      </c>
      <c r="D33" s="139">
        <v>147069973626.49005</v>
      </c>
    </row>
    <row r="34" spans="2:4" ht="21">
      <c r="B34" s="137">
        <v>30</v>
      </c>
      <c r="C34" s="138" t="s">
        <v>115</v>
      </c>
      <c r="D34" s="139">
        <v>115886553198.89</v>
      </c>
    </row>
    <row r="35" spans="2:4" ht="21">
      <c r="B35" s="137">
        <v>31</v>
      </c>
      <c r="C35" s="138" t="s">
        <v>116</v>
      </c>
      <c r="D35" s="139">
        <v>110340669344.38</v>
      </c>
    </row>
    <row r="36" spans="2:4" ht="21">
      <c r="B36" s="137">
        <v>32</v>
      </c>
      <c r="C36" s="142" t="s">
        <v>508</v>
      </c>
      <c r="D36" s="143">
        <v>142424091344</v>
      </c>
    </row>
    <row r="37" spans="2:4" ht="21">
      <c r="B37" s="137">
        <v>33</v>
      </c>
      <c r="C37" s="138" t="s">
        <v>118</v>
      </c>
      <c r="D37" s="139">
        <v>22450254651.139999</v>
      </c>
    </row>
    <row r="38" spans="2:4" ht="21">
      <c r="B38" s="137">
        <v>34</v>
      </c>
      <c r="C38" s="138" t="s">
        <v>119</v>
      </c>
      <c r="D38" s="139">
        <v>38868702728.139999</v>
      </c>
    </row>
    <row r="39" spans="2:4" ht="21">
      <c r="B39" s="137">
        <v>35</v>
      </c>
      <c r="C39" s="138" t="s">
        <v>120</v>
      </c>
      <c r="D39" s="139">
        <v>13581297872.189999</v>
      </c>
    </row>
    <row r="40" spans="2:4" ht="21">
      <c r="B40" s="137">
        <v>36</v>
      </c>
      <c r="C40" s="138" t="s">
        <v>121</v>
      </c>
      <c r="D40" s="139">
        <v>58321024470.389999</v>
      </c>
    </row>
    <row r="41" spans="2:4" ht="21.75" thickBot="1">
      <c r="B41" s="144">
        <v>37</v>
      </c>
      <c r="C41" s="145" t="s">
        <v>80</v>
      </c>
      <c r="D41" s="146">
        <v>152804609025.29999</v>
      </c>
    </row>
    <row r="42" spans="2:4" ht="21.75" thickBot="1">
      <c r="B42" s="188" t="s">
        <v>509</v>
      </c>
      <c r="C42" s="189"/>
      <c r="D42" s="147">
        <f>SUM(D5:D41)</f>
        <v>3000655335316.5698</v>
      </c>
    </row>
    <row r="43" spans="2:4" ht="18.75">
      <c r="B43" s="148" t="s">
        <v>510</v>
      </c>
      <c r="C43" s="149"/>
      <c r="D43" s="150"/>
    </row>
    <row r="44" spans="2:4" ht="18.75">
      <c r="B44" s="151">
        <v>1</v>
      </c>
      <c r="C44" s="190" t="s">
        <v>511</v>
      </c>
      <c r="D44" s="190"/>
    </row>
    <row r="45" spans="2:4" ht="18.75">
      <c r="B45" s="151">
        <v>2</v>
      </c>
      <c r="C45" s="190" t="s">
        <v>512</v>
      </c>
      <c r="D45" s="190"/>
    </row>
    <row r="46" spans="2:4" ht="18.75">
      <c r="B46" s="151">
        <v>3</v>
      </c>
      <c r="C46" s="190" t="s">
        <v>513</v>
      </c>
      <c r="D46" s="190"/>
    </row>
    <row r="47" spans="2:4" ht="18.75">
      <c r="B47" s="152">
        <v>4</v>
      </c>
      <c r="C47" s="184" t="s">
        <v>514</v>
      </c>
      <c r="D47" s="185"/>
    </row>
  </sheetData>
  <mergeCells count="7">
    <mergeCell ref="C47:D47"/>
    <mergeCell ref="B2:D2"/>
    <mergeCell ref="B3:D3"/>
    <mergeCell ref="B42:C42"/>
    <mergeCell ref="C44:D44"/>
    <mergeCell ref="C45:D45"/>
    <mergeCell ref="C46:D4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18780-F117-4EDA-98CF-F3EDEDDFD126}">
  <dimension ref="A1:D45"/>
  <sheetViews>
    <sheetView topLeftCell="A27" workbookViewId="0">
      <selection activeCell="F50" sqref="F50"/>
    </sheetView>
  </sheetViews>
  <sheetFormatPr defaultRowHeight="12.75"/>
  <cols>
    <col min="3" max="3" width="29.85546875" customWidth="1"/>
    <col min="4" max="4" width="37" customWidth="1"/>
  </cols>
  <sheetData>
    <row r="1" spans="1:4">
      <c r="A1" s="205"/>
    </row>
    <row r="3" spans="1:4" ht="13.5" thickBot="1"/>
    <row r="4" spans="1:4" ht="15">
      <c r="B4" s="263" t="s">
        <v>558</v>
      </c>
      <c r="C4" s="264"/>
      <c r="D4" s="265"/>
    </row>
    <row r="5" spans="1:4" ht="15" thickBot="1">
      <c r="B5" s="266" t="s">
        <v>559</v>
      </c>
      <c r="C5" s="267"/>
      <c r="D5" s="268"/>
    </row>
    <row r="6" spans="1:4" ht="15.75" thickBot="1">
      <c r="B6" s="269" t="s">
        <v>83</v>
      </c>
      <c r="C6" s="270" t="s">
        <v>84</v>
      </c>
      <c r="D6" s="271" t="s">
        <v>560</v>
      </c>
    </row>
    <row r="7" spans="1:4">
      <c r="B7" s="272">
        <v>1</v>
      </c>
      <c r="C7" s="273" t="s">
        <v>86</v>
      </c>
      <c r="D7" s="274">
        <v>57467618625.510002</v>
      </c>
    </row>
    <row r="8" spans="1:4">
      <c r="B8" s="275">
        <v>2</v>
      </c>
      <c r="C8" s="276" t="s">
        <v>87</v>
      </c>
      <c r="D8" s="274">
        <v>67460656267.079994</v>
      </c>
    </row>
    <row r="9" spans="1:4">
      <c r="B9" s="275">
        <v>3</v>
      </c>
      <c r="C9" s="276" t="s">
        <v>561</v>
      </c>
      <c r="D9" s="274">
        <v>179714994143.75</v>
      </c>
    </row>
    <row r="10" spans="1:4">
      <c r="B10" s="275">
        <v>4</v>
      </c>
      <c r="C10" s="276" t="s">
        <v>89</v>
      </c>
      <c r="D10" s="274">
        <v>2612431503.8899999</v>
      </c>
    </row>
    <row r="11" spans="1:4">
      <c r="B11" s="275">
        <v>5</v>
      </c>
      <c r="C11" s="276" t="s">
        <v>503</v>
      </c>
      <c r="D11" s="274">
        <v>78076937314.819992</v>
      </c>
    </row>
    <row r="12" spans="1:4">
      <c r="B12" s="275">
        <v>6</v>
      </c>
      <c r="C12" s="276" t="s">
        <v>91</v>
      </c>
      <c r="D12" s="274">
        <v>123031521306.14001</v>
      </c>
    </row>
    <row r="13" spans="1:4">
      <c r="B13" s="275">
        <v>7</v>
      </c>
      <c r="C13" s="276" t="s">
        <v>92</v>
      </c>
      <c r="D13" s="274">
        <v>92930649665.690002</v>
      </c>
    </row>
    <row r="14" spans="1:4">
      <c r="B14" s="275">
        <v>8</v>
      </c>
      <c r="C14" s="276" t="s">
        <v>93</v>
      </c>
      <c r="D14" s="274">
        <v>77523662982.229996</v>
      </c>
    </row>
    <row r="15" spans="1:4">
      <c r="B15" s="275">
        <v>9</v>
      </c>
      <c r="C15" s="276" t="s">
        <v>504</v>
      </c>
      <c r="D15" s="274">
        <v>124943613082.60999</v>
      </c>
    </row>
    <row r="16" spans="1:4">
      <c r="B16" s="275">
        <v>10</v>
      </c>
      <c r="C16" s="276" t="s">
        <v>95</v>
      </c>
      <c r="D16" s="274">
        <v>222680606739.33997</v>
      </c>
    </row>
    <row r="17" spans="2:4">
      <c r="B17" s="275">
        <v>11</v>
      </c>
      <c r="C17" s="276" t="s">
        <v>96</v>
      </c>
      <c r="D17" s="274">
        <v>34515070111.769997</v>
      </c>
    </row>
    <row r="18" spans="2:4">
      <c r="B18" s="275">
        <v>12</v>
      </c>
      <c r="C18" s="276" t="s">
        <v>97</v>
      </c>
      <c r="D18" s="274">
        <v>69004633290.089996</v>
      </c>
    </row>
    <row r="19" spans="2:4">
      <c r="B19" s="275">
        <v>13</v>
      </c>
      <c r="C19" s="276" t="s">
        <v>98</v>
      </c>
      <c r="D19" s="274">
        <v>117724274041.26001</v>
      </c>
    </row>
    <row r="20" spans="2:4">
      <c r="B20" s="275">
        <v>14</v>
      </c>
      <c r="C20" s="276" t="s">
        <v>99</v>
      </c>
      <c r="D20" s="274">
        <v>61231913793.950005</v>
      </c>
    </row>
    <row r="21" spans="2:4">
      <c r="B21" s="275">
        <v>15</v>
      </c>
      <c r="C21" s="276" t="s">
        <v>100</v>
      </c>
      <c r="D21" s="274">
        <v>41939190055.529999</v>
      </c>
    </row>
    <row r="22" spans="2:4">
      <c r="B22" s="275">
        <v>16</v>
      </c>
      <c r="C22" s="276" t="s">
        <v>101</v>
      </c>
      <c r="D22" s="274">
        <v>85432191992.419998</v>
      </c>
    </row>
    <row r="23" spans="2:4">
      <c r="B23" s="275">
        <v>17</v>
      </c>
      <c r="C23" s="276" t="s">
        <v>505</v>
      </c>
      <c r="D23" s="274">
        <v>34488374498.849998</v>
      </c>
    </row>
    <row r="24" spans="2:4">
      <c r="B24" s="275">
        <v>18</v>
      </c>
      <c r="C24" s="276" t="s">
        <v>103</v>
      </c>
      <c r="D24" s="274">
        <v>75606381758.429993</v>
      </c>
    </row>
    <row r="25" spans="2:4">
      <c r="B25" s="275">
        <v>19</v>
      </c>
      <c r="C25" s="276" t="s">
        <v>104</v>
      </c>
      <c r="D25" s="274">
        <v>95420104800.470016</v>
      </c>
    </row>
    <row r="26" spans="2:4">
      <c r="B26" s="275">
        <v>20</v>
      </c>
      <c r="C26" s="276" t="s">
        <v>506</v>
      </c>
      <c r="D26" s="274">
        <v>30852661159.099998</v>
      </c>
    </row>
    <row r="27" spans="2:4">
      <c r="B27" s="275">
        <v>21</v>
      </c>
      <c r="C27" s="276" t="s">
        <v>106</v>
      </c>
      <c r="D27" s="274">
        <v>53874263625.129997</v>
      </c>
    </row>
    <row r="28" spans="2:4">
      <c r="B28" s="275">
        <v>22</v>
      </c>
      <c r="C28" s="276" t="s">
        <v>107</v>
      </c>
      <c r="D28" s="274">
        <v>114332341233.39</v>
      </c>
    </row>
    <row r="29" spans="2:4">
      <c r="B29" s="275">
        <v>23</v>
      </c>
      <c r="C29" s="276" t="s">
        <v>108</v>
      </c>
      <c r="D29" s="274">
        <v>40492924816.540001</v>
      </c>
    </row>
    <row r="30" spans="2:4">
      <c r="B30" s="275">
        <v>24</v>
      </c>
      <c r="C30" s="276" t="s">
        <v>109</v>
      </c>
      <c r="D30" s="274">
        <v>517367331872.95154</v>
      </c>
    </row>
    <row r="31" spans="2:4">
      <c r="B31" s="275">
        <v>25</v>
      </c>
      <c r="C31" s="276" t="s">
        <v>110</v>
      </c>
      <c r="D31" s="274">
        <v>70335662264.999985</v>
      </c>
    </row>
    <row r="32" spans="2:4">
      <c r="B32" s="275">
        <v>26</v>
      </c>
      <c r="C32" s="276" t="s">
        <v>111</v>
      </c>
      <c r="D32" s="274">
        <v>40300423742.82</v>
      </c>
    </row>
    <row r="33" spans="2:4">
      <c r="B33" s="275">
        <v>27</v>
      </c>
      <c r="C33" s="276" t="s">
        <v>562</v>
      </c>
      <c r="D33" s="274">
        <v>104933290271.91</v>
      </c>
    </row>
    <row r="34" spans="2:4">
      <c r="B34" s="275">
        <v>28</v>
      </c>
      <c r="C34" s="276" t="s">
        <v>113</v>
      </c>
      <c r="D34" s="274">
        <v>50610170334.160004</v>
      </c>
    </row>
    <row r="35" spans="2:4">
      <c r="B35" s="275">
        <v>29</v>
      </c>
      <c r="C35" s="276" t="s">
        <v>114</v>
      </c>
      <c r="D35" s="274">
        <v>135831145633.27002</v>
      </c>
    </row>
    <row r="36" spans="2:4">
      <c r="B36" s="275">
        <v>30</v>
      </c>
      <c r="C36" s="276" t="s">
        <v>115</v>
      </c>
      <c r="D36" s="274">
        <v>88003629720.819992</v>
      </c>
    </row>
    <row r="37" spans="2:4">
      <c r="B37" s="275">
        <v>31</v>
      </c>
      <c r="C37" s="276" t="s">
        <v>116</v>
      </c>
      <c r="D37" s="274">
        <v>121579460297.29002</v>
      </c>
    </row>
    <row r="38" spans="2:4">
      <c r="B38" s="275">
        <v>32</v>
      </c>
      <c r="C38" s="277" t="s">
        <v>563</v>
      </c>
      <c r="D38" s="274">
        <v>191156694184.66</v>
      </c>
    </row>
    <row r="39" spans="2:4">
      <c r="B39" s="275">
        <v>33</v>
      </c>
      <c r="C39" s="276" t="s">
        <v>118</v>
      </c>
      <c r="D39" s="274">
        <v>24891029854.579998</v>
      </c>
    </row>
    <row r="40" spans="2:4">
      <c r="B40" s="275">
        <v>34</v>
      </c>
      <c r="C40" s="276" t="s">
        <v>119</v>
      </c>
      <c r="D40" s="274">
        <v>59598963943.089996</v>
      </c>
    </row>
    <row r="41" spans="2:4">
      <c r="B41" s="275">
        <v>35</v>
      </c>
      <c r="C41" s="276" t="s">
        <v>120</v>
      </c>
      <c r="D41" s="274">
        <v>27317264912.879997</v>
      </c>
    </row>
    <row r="42" spans="2:4">
      <c r="B42" s="275">
        <v>36</v>
      </c>
      <c r="C42" s="276" t="s">
        <v>121</v>
      </c>
      <c r="D42" s="274">
        <v>69923231483.130005</v>
      </c>
    </row>
    <row r="43" spans="2:4" ht="13.5" thickBot="1">
      <c r="B43" s="278">
        <v>37</v>
      </c>
      <c r="C43" s="279" t="s">
        <v>564</v>
      </c>
      <c r="D43" s="280">
        <v>94115685075.019974</v>
      </c>
    </row>
    <row r="44" spans="2:4" ht="13.5" thickBot="1">
      <c r="B44" s="281"/>
      <c r="C44" s="282" t="s">
        <v>509</v>
      </c>
      <c r="D44" s="283">
        <v>3477321000399.5713</v>
      </c>
    </row>
    <row r="45" spans="2:4">
      <c r="B45" s="284" t="s">
        <v>565</v>
      </c>
      <c r="C45" s="284"/>
      <c r="D45" s="284"/>
    </row>
  </sheetData>
  <mergeCells count="3">
    <mergeCell ref="B4:D4"/>
    <mergeCell ref="B5:D5"/>
    <mergeCell ref="B45:D4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DD8F-69F7-4323-BCAD-DB113D717B6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workbookViewId="0">
      <selection activeCell="D19" sqref="D19"/>
    </sheetView>
  </sheetViews>
  <sheetFormatPr defaultRowHeight="18.75"/>
  <cols>
    <col min="1" max="1" width="41.7109375" style="153" customWidth="1"/>
    <col min="2" max="2" width="19.7109375" style="167" customWidth="1"/>
    <col min="3" max="3" width="23.5703125" style="167" customWidth="1"/>
    <col min="4" max="4" width="16.5703125" style="153" customWidth="1"/>
    <col min="5" max="5" width="22.140625" style="153" customWidth="1"/>
    <col min="6" max="16384" width="9.140625" style="153"/>
  </cols>
  <sheetData>
    <row r="1" spans="1:5">
      <c r="A1" s="173"/>
      <c r="B1" s="173"/>
      <c r="C1" s="173"/>
      <c r="D1" s="173"/>
    </row>
    <row r="2" spans="1:5">
      <c r="A2" s="173" t="s">
        <v>516</v>
      </c>
      <c r="B2" s="173"/>
      <c r="C2" s="173"/>
      <c r="D2" s="173"/>
    </row>
    <row r="3" spans="1:5" ht="19.5" thickBot="1">
      <c r="A3" s="173" t="s">
        <v>517</v>
      </c>
      <c r="B3" s="173"/>
      <c r="C3" s="173"/>
      <c r="D3" s="173"/>
    </row>
    <row r="4" spans="1:5">
      <c r="A4" s="154" t="s">
        <v>518</v>
      </c>
      <c r="B4" s="155" t="s">
        <v>519</v>
      </c>
      <c r="C4" s="155" t="s">
        <v>520</v>
      </c>
      <c r="D4" s="156" t="s">
        <v>521</v>
      </c>
    </row>
    <row r="5" spans="1:5">
      <c r="A5" s="157"/>
      <c r="B5" s="158"/>
      <c r="C5" s="158"/>
      <c r="D5" s="159"/>
    </row>
    <row r="6" spans="1:5">
      <c r="A6" s="157" t="s">
        <v>522</v>
      </c>
      <c r="B6" s="158">
        <v>15047</v>
      </c>
      <c r="C6" s="158">
        <v>4602877.3</v>
      </c>
      <c r="D6" s="160">
        <f>(C6/C12)*100</f>
        <v>23.439839922422117</v>
      </c>
    </row>
    <row r="7" spans="1:5">
      <c r="A7" s="157" t="s">
        <v>523</v>
      </c>
      <c r="B7" s="158">
        <v>39337.855573716901</v>
      </c>
      <c r="C7" s="158">
        <v>12033450.02</v>
      </c>
      <c r="D7" s="160">
        <f>(C7/C12)*100</f>
        <v>61.279526652441341</v>
      </c>
      <c r="E7" s="161"/>
    </row>
    <row r="8" spans="1:5">
      <c r="A8" s="162" t="s">
        <v>524</v>
      </c>
      <c r="B8" s="163">
        <v>54384.855573716901</v>
      </c>
      <c r="C8" s="163">
        <v>16636327.32</v>
      </c>
      <c r="D8" s="160"/>
    </row>
    <row r="9" spans="1:5">
      <c r="A9" s="157"/>
      <c r="B9" s="158"/>
      <c r="C9" s="158"/>
      <c r="D9" s="160"/>
    </row>
    <row r="10" spans="1:5">
      <c r="A10" s="157" t="s">
        <v>525</v>
      </c>
      <c r="B10" s="158">
        <v>10132.1</v>
      </c>
      <c r="C10" s="158">
        <v>3000655.33531657</v>
      </c>
      <c r="D10" s="160">
        <f>(C10/C12)*100</f>
        <v>15.280633425136546</v>
      </c>
    </row>
    <row r="11" spans="1:5">
      <c r="A11" s="157"/>
      <c r="B11" s="158"/>
      <c r="C11" s="158"/>
      <c r="D11" s="160"/>
    </row>
    <row r="12" spans="1:5" ht="19.5" thickBot="1">
      <c r="A12" s="164" t="s">
        <v>526</v>
      </c>
      <c r="B12" s="165">
        <f>B8+B10</f>
        <v>64516.955573716899</v>
      </c>
      <c r="C12" s="165">
        <f>C8+C10</f>
        <v>19636982.655316569</v>
      </c>
      <c r="D12" s="166">
        <f>D6+D7+D10</f>
        <v>100</v>
      </c>
    </row>
    <row r="14" spans="1:5" s="168" customFormat="1" ht="15">
      <c r="A14" s="168" t="s">
        <v>527</v>
      </c>
      <c r="B14" s="169"/>
      <c r="C14" s="169"/>
    </row>
    <row r="15" spans="1:5" s="172" customFormat="1" ht="15.75">
      <c r="A15" s="170" t="s">
        <v>528</v>
      </c>
      <c r="B15" s="171"/>
      <c r="C15" s="171"/>
    </row>
    <row r="16" spans="1:5" s="172" customFormat="1" ht="15.75">
      <c r="A16" s="172" t="s">
        <v>529</v>
      </c>
      <c r="B16" s="171"/>
      <c r="C16" s="171"/>
    </row>
    <row r="20" spans="1:4">
      <c r="A20" s="173" t="s">
        <v>515</v>
      </c>
      <c r="B20" s="173"/>
      <c r="C20" s="173"/>
      <c r="D20" s="173"/>
    </row>
    <row r="21" spans="1:4">
      <c r="A21" s="173" t="s">
        <v>516</v>
      </c>
      <c r="B21" s="173"/>
      <c r="C21" s="173"/>
      <c r="D21" s="173"/>
    </row>
    <row r="22" spans="1:4" ht="19.5" thickBot="1">
      <c r="A22" s="173" t="s">
        <v>517</v>
      </c>
      <c r="B22" s="173"/>
      <c r="C22" s="173"/>
      <c r="D22" s="173"/>
    </row>
    <row r="23" spans="1:4">
      <c r="A23" s="154" t="s">
        <v>518</v>
      </c>
      <c r="B23" s="155" t="s">
        <v>519</v>
      </c>
      <c r="C23" s="155" t="s">
        <v>520</v>
      </c>
      <c r="D23" s="156" t="s">
        <v>521</v>
      </c>
    </row>
    <row r="24" spans="1:4">
      <c r="A24" s="157"/>
      <c r="B24" s="158"/>
      <c r="C24" s="158"/>
      <c r="D24" s="159"/>
    </row>
    <row r="25" spans="1:4">
      <c r="A25" s="157" t="s">
        <v>530</v>
      </c>
      <c r="B25" s="158">
        <v>15047</v>
      </c>
      <c r="C25" s="158">
        <v>4602877.3</v>
      </c>
      <c r="D25" s="160">
        <f>(C25/C27)*100</f>
        <v>27.667628867018468</v>
      </c>
    </row>
    <row r="26" spans="1:4">
      <c r="A26" s="157" t="s">
        <v>523</v>
      </c>
      <c r="B26" s="158">
        <v>39337.855573716901</v>
      </c>
      <c r="C26" s="158">
        <v>12033450.02</v>
      </c>
      <c r="D26" s="160">
        <f>(C26/C27)*100</f>
        <v>72.332371132981535</v>
      </c>
    </row>
    <row r="27" spans="1:4">
      <c r="A27" s="162" t="s">
        <v>524</v>
      </c>
      <c r="B27" s="163">
        <v>54384.855573716901</v>
      </c>
      <c r="C27" s="163">
        <v>16636327.32</v>
      </c>
      <c r="D27" s="160">
        <f>SUM(D25:D26)</f>
        <v>100</v>
      </c>
    </row>
  </sheetData>
  <mergeCells count="6">
    <mergeCell ref="A22:D22"/>
    <mergeCell ref="A1:D1"/>
    <mergeCell ref="A2:D2"/>
    <mergeCell ref="A3:D3"/>
    <mergeCell ref="A20:D20"/>
    <mergeCell ref="A21:D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44"/>
  <sheetViews>
    <sheetView topLeftCell="D24" workbookViewId="0">
      <selection activeCell="J9" sqref="J9"/>
    </sheetView>
  </sheetViews>
  <sheetFormatPr defaultRowHeight="12.75"/>
  <cols>
    <col min="2" max="2" width="17.140625" customWidth="1"/>
    <col min="3" max="3" width="20.42578125" customWidth="1"/>
    <col min="4" max="4" width="20" customWidth="1"/>
    <col min="5" max="5" width="25.28515625" customWidth="1"/>
    <col min="6" max="7" width="20.5703125" customWidth="1"/>
    <col min="8" max="8" width="21.5703125" customWidth="1"/>
    <col min="9" max="9" width="20" customWidth="1"/>
    <col min="10" max="10" width="28.85546875" style="258" customWidth="1"/>
  </cols>
  <sheetData>
    <row r="2" spans="2:10" ht="15">
      <c r="B2" s="10" t="s">
        <v>139</v>
      </c>
    </row>
    <row r="3" spans="2:10" s="99" customFormat="1" ht="15">
      <c r="B3" s="78"/>
      <c r="C3" s="99">
        <v>2011</v>
      </c>
      <c r="D3" s="99">
        <v>2012</v>
      </c>
      <c r="E3" s="99">
        <v>2013</v>
      </c>
      <c r="F3" s="99">
        <v>2014</v>
      </c>
      <c r="G3" s="99">
        <v>2015</v>
      </c>
      <c r="H3" s="99">
        <v>2016</v>
      </c>
      <c r="I3" s="99">
        <v>2017</v>
      </c>
      <c r="J3" s="259" t="s">
        <v>543</v>
      </c>
    </row>
    <row r="4" spans="2:10" ht="15">
      <c r="B4" s="6" t="s">
        <v>144</v>
      </c>
      <c r="C4" s="79">
        <f>'External Debt Stock 2011'!E4</f>
        <v>33264962.440000001</v>
      </c>
      <c r="D4" s="79">
        <f>'External Debt Stock 2011'!E4</f>
        <v>33264962.440000001</v>
      </c>
      <c r="E4" s="79">
        <f>'External Debt Stock 2013'!F5</f>
        <v>34180112.329999998</v>
      </c>
      <c r="F4" s="79">
        <f>'External Debt Stock 2014'!F6</f>
        <v>33791420.920000002</v>
      </c>
      <c r="G4" s="79">
        <f>'External Debt Stock 2015'!F5</f>
        <v>41502309.090000004</v>
      </c>
      <c r="H4" s="79">
        <f>'External Debt Stock 2016'!F3</f>
        <v>41290438.920000002</v>
      </c>
      <c r="I4" s="127">
        <f>'External Debt Stock 30June 2017'!F5</f>
        <v>100951841.29000001</v>
      </c>
      <c r="J4" s="260">
        <f>'External Debt Stock 30June 2018'!G6</f>
        <v>100217589.59</v>
      </c>
    </row>
    <row r="5" spans="2:10" ht="15">
      <c r="B5" s="6" t="s">
        <v>145</v>
      </c>
      <c r="C5" s="79">
        <f>'External Debt Stock 2011'!E5</f>
        <v>29107434.510000002</v>
      </c>
      <c r="D5" s="79">
        <f>'External Debt Stock 2011'!E5</f>
        <v>29107434.510000002</v>
      </c>
      <c r="E5" s="79">
        <f>'External Debt Stock 2013'!F6</f>
        <v>30556441.129999999</v>
      </c>
      <c r="F5" s="79">
        <f>'External Debt Stock 2014'!F7</f>
        <v>46775205.57</v>
      </c>
      <c r="G5" s="79">
        <f>'External Debt Stock 2015'!F6</f>
        <v>49056440.810000002</v>
      </c>
      <c r="H5" s="79">
        <f>'External Debt Stock 2016'!F4</f>
        <v>83731530.909999996</v>
      </c>
      <c r="I5" s="127">
        <f>'External Debt Stock 30June 2017'!F6</f>
        <v>53771280.68</v>
      </c>
      <c r="J5" s="260">
        <f>'External Debt Stock 30June 2018'!G7</f>
        <v>57860541.539999999</v>
      </c>
    </row>
    <row r="6" spans="2:10" ht="15">
      <c r="B6" s="6" t="s">
        <v>146</v>
      </c>
      <c r="C6" s="79">
        <f>'External Debt Stock 2011'!E6</f>
        <v>62648075.210000001</v>
      </c>
      <c r="D6" s="79">
        <f>'External Debt Stock 2011'!E6</f>
        <v>62648075.210000001</v>
      </c>
      <c r="E6" s="79">
        <f>'External Debt Stock 2013'!F7</f>
        <v>61841809.850000001</v>
      </c>
      <c r="F6" s="79">
        <f>'External Debt Stock 2014'!F8</f>
        <v>58886640.859999999</v>
      </c>
      <c r="G6" s="79">
        <f>'External Debt Stock 2015'!F7</f>
        <v>52717441.229999997</v>
      </c>
      <c r="H6" s="79">
        <f>'External Debt Stock 2016'!F5</f>
        <v>50555649.25</v>
      </c>
      <c r="I6" s="127">
        <f>'External Debt Stock 30June 2017'!F7</f>
        <v>51109045.126999997</v>
      </c>
      <c r="J6" s="260">
        <f>'External Debt Stock 30June 2018'!G8</f>
        <v>48385866.530000001</v>
      </c>
    </row>
    <row r="7" spans="2:10" ht="15">
      <c r="B7" s="6" t="s">
        <v>147</v>
      </c>
      <c r="C7" s="79">
        <f>'External Debt Stock 2011'!E7</f>
        <v>24446469.98</v>
      </c>
      <c r="D7" s="79">
        <f>'External Debt Stock 2011'!E7</f>
        <v>24446469.98</v>
      </c>
      <c r="E7" s="79">
        <f>'External Debt Stock 2013'!F8</f>
        <v>30323574.399999999</v>
      </c>
      <c r="F7" s="79">
        <f>'External Debt Stock 2014'!F9</f>
        <v>45154626.039999999</v>
      </c>
      <c r="G7" s="79">
        <f>'External Debt Stock 2015'!F8</f>
        <v>60781525.579999998</v>
      </c>
      <c r="H7" s="79">
        <f>'External Debt Stock 2016'!F6</f>
        <v>62883387.469999999</v>
      </c>
      <c r="I7" s="127">
        <f>'External Debt Stock 30June 2017'!F8</f>
        <v>85417943.709999993</v>
      </c>
      <c r="J7" s="260">
        <f>'External Debt Stock 30June 2018'!G9</f>
        <v>107438517.03</v>
      </c>
    </row>
    <row r="8" spans="2:10" ht="15">
      <c r="B8" s="6" t="s">
        <v>148</v>
      </c>
      <c r="C8" s="79">
        <f>'External Debt Stock 2011'!E8</f>
        <v>63428015.530000001</v>
      </c>
      <c r="D8" s="79">
        <f>'External Debt Stock 2011'!E8</f>
        <v>63428015.530000001</v>
      </c>
      <c r="E8" s="79">
        <f>'External Debt Stock 2013'!F9</f>
        <v>70582915.209999993</v>
      </c>
      <c r="F8" s="79">
        <f>'External Debt Stock 2014'!F10</f>
        <v>87572428.680000007</v>
      </c>
      <c r="G8" s="79">
        <f>'External Debt Stock 2015'!F9</f>
        <v>85335689.099999994</v>
      </c>
      <c r="H8" s="79">
        <f>'External Debt Stock 2016'!F7</f>
        <v>97174751.480000004</v>
      </c>
      <c r="I8" s="127">
        <f>'External Debt Stock 30June 2017'!F9</f>
        <v>106800468.91</v>
      </c>
      <c r="J8" s="260">
        <f>'External Debt Stock 30June 2018'!G10</f>
        <v>134907612.91999999</v>
      </c>
    </row>
    <row r="9" spans="2:10" ht="15">
      <c r="B9" s="6" t="s">
        <v>149</v>
      </c>
      <c r="C9" s="79">
        <f>'External Debt Stock 2011'!E9</f>
        <v>27447347.48</v>
      </c>
      <c r="D9" s="79">
        <f>'External Debt Stock 2011'!E9</f>
        <v>27447347.48</v>
      </c>
      <c r="E9" s="79">
        <f>'External Debt Stock 2013'!F10</f>
        <v>28662160.25</v>
      </c>
      <c r="F9" s="79">
        <f>'External Debt Stock 2014'!F11</f>
        <v>34832195.130000003</v>
      </c>
      <c r="G9" s="79">
        <f>'External Debt Stock 2015'!F10</f>
        <v>37602856.359999999</v>
      </c>
      <c r="H9" s="79">
        <f>'External Debt Stock 2016'!F8</f>
        <v>39252787.659999996</v>
      </c>
      <c r="I9" s="127">
        <f>'External Debt Stock 30June 2017'!F10</f>
        <v>47756175.630000003</v>
      </c>
      <c r="J9" s="260">
        <f>'External Debt Stock 30June 2018'!G11</f>
        <v>57256211.039999999</v>
      </c>
    </row>
    <row r="10" spans="2:10" ht="15">
      <c r="B10" s="6" t="s">
        <v>150</v>
      </c>
      <c r="C10" s="79">
        <f>'External Debt Stock 2011'!E10</f>
        <v>26580524.859999999</v>
      </c>
      <c r="D10" s="79">
        <f>'External Debt Stock 2011'!E10</f>
        <v>26580524.859999999</v>
      </c>
      <c r="E10" s="79">
        <f>'External Debt Stock 2013'!F11</f>
        <v>30722987.68</v>
      </c>
      <c r="F10" s="79">
        <f>'External Debt Stock 2014'!F12</f>
        <v>33074189.469999999</v>
      </c>
      <c r="G10" s="79">
        <f>'External Debt Stock 2015'!F11</f>
        <v>35700600.770000003</v>
      </c>
      <c r="H10" s="79">
        <f>'External Debt Stock 2016'!F9</f>
        <v>34683473.859999999</v>
      </c>
      <c r="I10" s="127">
        <f>'External Debt Stock 30June 2017'!F11</f>
        <v>35249648.946999997</v>
      </c>
      <c r="J10" s="260">
        <f>'External Debt Stock 30June 2018'!G12</f>
        <v>34750363.399999999</v>
      </c>
    </row>
    <row r="11" spans="2:10" ht="15">
      <c r="B11" s="6" t="s">
        <v>151</v>
      </c>
      <c r="C11" s="79">
        <f>'External Debt Stock 2011'!E11</f>
        <v>12957250.220000001</v>
      </c>
      <c r="D11" s="79">
        <f>'External Debt Stock 2011'!E11</f>
        <v>12957250.220000001</v>
      </c>
      <c r="E11" s="79">
        <f>'External Debt Stock 2013'!F12</f>
        <v>15585332.199999999</v>
      </c>
      <c r="F11" s="79">
        <f>'External Debt Stock 2014'!F13</f>
        <v>23067549.16</v>
      </c>
      <c r="G11" s="79">
        <f>'External Debt Stock 2015'!F12</f>
        <v>23189858.239999998</v>
      </c>
      <c r="H11" s="79">
        <f>'External Debt Stock 2016'!F10</f>
        <v>22068385.039999999</v>
      </c>
      <c r="I11" s="127">
        <f>'External Debt Stock 30June 2017'!F12</f>
        <v>22398372.739999998</v>
      </c>
      <c r="J11" s="260">
        <f>'External Debt Stock 30June 2018'!G13</f>
        <v>22292486.469999999</v>
      </c>
    </row>
    <row r="12" spans="2:10" ht="15">
      <c r="B12" s="6" t="s">
        <v>152</v>
      </c>
      <c r="C12" s="79">
        <f>'External Debt Stock 2011'!E12</f>
        <v>107532721.29000001</v>
      </c>
      <c r="D12" s="79">
        <f>'External Debt Stock 2011'!E12</f>
        <v>107532721.29000001</v>
      </c>
      <c r="E12" s="79">
        <f>'External Debt Stock 2013'!F13</f>
        <v>121966922.51000001</v>
      </c>
      <c r="F12" s="79">
        <f>'External Debt Stock 2014'!F14</f>
        <v>141469661.94</v>
      </c>
      <c r="G12" s="79">
        <f>'External Debt Stock 2015'!F13</f>
        <v>136403069.66999999</v>
      </c>
      <c r="H12" s="79">
        <f>'External Debt Stock 2016'!F11</f>
        <v>114995639.01000001</v>
      </c>
      <c r="I12" s="127">
        <f>'External Debt Stock 30June 2017'!F13</f>
        <v>168501080.08000001</v>
      </c>
      <c r="J12" s="260">
        <f>'External Debt Stock 30June 2018'!G14</f>
        <v>193796061.81</v>
      </c>
    </row>
    <row r="13" spans="2:10" ht="15">
      <c r="B13" s="6" t="s">
        <v>153</v>
      </c>
      <c r="C13" s="79">
        <f>'External Debt Stock 2011'!E13</f>
        <v>15404872.07</v>
      </c>
      <c r="D13" s="79">
        <f>'External Debt Stock 2011'!E13</f>
        <v>15404872.07</v>
      </c>
      <c r="E13" s="79">
        <f>'External Debt Stock 2013'!F14</f>
        <v>19665800.309999999</v>
      </c>
      <c r="F13" s="79">
        <f>'External Debt Stock 2014'!F15</f>
        <v>24233639.670000002</v>
      </c>
      <c r="G13" s="79">
        <f>'External Debt Stock 2015'!F14</f>
        <v>38792421.969999999</v>
      </c>
      <c r="H13" s="79">
        <f>'External Debt Stock 2016'!F12</f>
        <v>42318066.030000001</v>
      </c>
      <c r="I13" s="127">
        <f>'External Debt Stock 30June 2017'!F14</f>
        <v>54541370.479999997</v>
      </c>
      <c r="J13" s="260">
        <f>'External Debt Stock 30June 2018'!G15</f>
        <v>63825838.810000002</v>
      </c>
    </row>
    <row r="14" spans="2:10" ht="15">
      <c r="B14" s="6" t="s">
        <v>154</v>
      </c>
      <c r="C14" s="79">
        <f>'External Debt Stock 2011'!E14</f>
        <v>41193845.859999999</v>
      </c>
      <c r="D14" s="79">
        <f>'External Debt Stock 2011'!E14</f>
        <v>41193845.859999999</v>
      </c>
      <c r="E14" s="79">
        <f>'External Debt Stock 2013'!F15</f>
        <v>43314886.43</v>
      </c>
      <c r="F14" s="79">
        <f>'External Debt Stock 2014'!F16</f>
        <v>45410518.380000003</v>
      </c>
      <c r="G14" s="79">
        <f>'External Debt Stock 2015'!F15</f>
        <v>47166600.060000002</v>
      </c>
      <c r="H14" s="79">
        <f>'External Debt Stock 2016'!F13</f>
        <v>46383284.020000003</v>
      </c>
      <c r="I14" s="127">
        <f>'External Debt Stock 30June 2017'!F15</f>
        <v>62496481.359999999</v>
      </c>
      <c r="J14" s="260">
        <f>'External Debt Stock 30June 2018'!G16</f>
        <v>67901721.069999993</v>
      </c>
    </row>
    <row r="15" spans="2:10" ht="15">
      <c r="B15" s="6" t="s">
        <v>155</v>
      </c>
      <c r="C15" s="79">
        <f>'External Debt Stock 2011'!E15</f>
        <v>42514650.659999996</v>
      </c>
      <c r="D15" s="79">
        <f>'External Debt Stock 2011'!E15</f>
        <v>42514650.659999996</v>
      </c>
      <c r="E15" s="79">
        <f>'External Debt Stock 2013'!F16</f>
        <v>44292718.140000001</v>
      </c>
      <c r="F15" s="79">
        <f>'External Debt Stock 2014'!F17</f>
        <v>123128295.53</v>
      </c>
      <c r="G15" s="79">
        <f>'External Debt Stock 2015'!F16</f>
        <v>168186197.47999999</v>
      </c>
      <c r="H15" s="79">
        <f>'External Debt Stock 2016'!F14</f>
        <v>183641998.74000001</v>
      </c>
      <c r="I15" s="127">
        <f>'External Debt Stock 30June 2017'!F16</f>
        <v>213954599.08199999</v>
      </c>
      <c r="J15" s="260">
        <f>'External Debt Stock 30June 2018'!G17</f>
        <v>279029896.20999998</v>
      </c>
    </row>
    <row r="16" spans="2:10" ht="15">
      <c r="B16" s="6" t="s">
        <v>156</v>
      </c>
      <c r="C16" s="79">
        <f>'External Debt Stock 2011'!E16</f>
        <v>34399021.5</v>
      </c>
      <c r="D16" s="79">
        <f>'External Debt Stock 2011'!E16</f>
        <v>34399021.5</v>
      </c>
      <c r="E16" s="79">
        <f>'External Debt Stock 2013'!F17</f>
        <v>37237967.18</v>
      </c>
      <c r="F16" s="79">
        <f>'External Debt Stock 2014'!F18</f>
        <v>46452932.149999999</v>
      </c>
      <c r="G16" s="79">
        <f>'External Debt Stock 2015'!F17</f>
        <v>54982558.299999997</v>
      </c>
      <c r="H16" s="79">
        <f>'External Debt Stock 2016'!F15</f>
        <v>56877230.799999997</v>
      </c>
      <c r="I16" s="127">
        <f>'External Debt Stock 30June 2017'!F17</f>
        <v>67257880.640000001</v>
      </c>
      <c r="J16" s="260">
        <f>'External Debt Stock 30June 2018'!G18</f>
        <v>97994770.659999996</v>
      </c>
    </row>
    <row r="17" spans="2:10" ht="15">
      <c r="B17" s="6" t="s">
        <v>157</v>
      </c>
      <c r="C17" s="79">
        <f>'External Debt Stock 2011'!E17</f>
        <v>44895364.740000002</v>
      </c>
      <c r="D17" s="79">
        <f>'External Debt Stock 2011'!E17</f>
        <v>44895364.740000002</v>
      </c>
      <c r="E17" s="79">
        <f>'External Debt Stock 2013'!F18</f>
        <v>53166642.890000001</v>
      </c>
      <c r="F17" s="79">
        <f>'External Debt Stock 2014'!F19</f>
        <v>68928599.359999999</v>
      </c>
      <c r="G17" s="79">
        <f>'External Debt Stock 2015'!F18</f>
        <v>71828840.620000005</v>
      </c>
      <c r="H17" s="79">
        <f>'External Debt Stock 2016'!F16</f>
        <v>73588934.019999996</v>
      </c>
      <c r="I17" s="127">
        <f>'External Debt Stock 30June 2017'!F18</f>
        <v>116391687.55</v>
      </c>
      <c r="J17" s="260">
        <f>'External Debt Stock 30June 2018'!G19</f>
        <v>127952029.92</v>
      </c>
    </row>
    <row r="18" spans="2:10" ht="15">
      <c r="B18" s="6" t="s">
        <v>158</v>
      </c>
      <c r="C18" s="79">
        <f>'External Debt Stock 2011'!E18</f>
        <v>28372666.879999999</v>
      </c>
      <c r="D18" s="79">
        <f>'External Debt Stock 2011'!E18</f>
        <v>28372666.879999999</v>
      </c>
      <c r="E18" s="79">
        <f>'External Debt Stock 2013'!F19</f>
        <v>33652015.789999999</v>
      </c>
      <c r="F18" s="79">
        <f>'External Debt Stock 2014'!F20</f>
        <v>39545598.759999998</v>
      </c>
      <c r="G18" s="79">
        <f>'External Debt Stock 2015'!F19</f>
        <v>39822769.289999999</v>
      </c>
      <c r="H18" s="79">
        <f>'External Debt Stock 2016'!F17</f>
        <v>37841651.380000003</v>
      </c>
      <c r="I18" s="127">
        <f>'External Debt Stock 30June 2017'!F19</f>
        <v>38754107.740000002</v>
      </c>
      <c r="J18" s="260">
        <f>'External Debt Stock 30June 2018'!G20</f>
        <v>38500292.18</v>
      </c>
    </row>
    <row r="19" spans="2:10" ht="15">
      <c r="B19" s="6" t="s">
        <v>159</v>
      </c>
      <c r="C19" s="79">
        <f>'External Debt Stock 2011'!E19</f>
        <v>50277216.07</v>
      </c>
      <c r="D19" s="79">
        <f>'External Debt Stock 2011'!E19</f>
        <v>50277216.07</v>
      </c>
      <c r="E19" s="79">
        <f>'External Debt Stock 2013'!F20</f>
        <v>52712924.490000002</v>
      </c>
      <c r="F19" s="79">
        <f>'External Debt Stock 2014'!F21</f>
        <v>52949585.740000002</v>
      </c>
      <c r="G19" s="79">
        <f>'External Debt Stock 2015'!F20</f>
        <v>59163843.119999997</v>
      </c>
      <c r="H19" s="79">
        <f>'External Debt Stock 2016'!F18</f>
        <v>60217190.979999997</v>
      </c>
      <c r="I19" s="127">
        <f>'External Debt Stock 30June 2017'!F20</f>
        <v>61735029.230999999</v>
      </c>
      <c r="J19" s="260">
        <f>'External Debt Stock 30June 2018'!G21</f>
        <v>61277993.68</v>
      </c>
    </row>
    <row r="20" spans="2:10" ht="15">
      <c r="B20" s="6" t="s">
        <v>160</v>
      </c>
      <c r="C20" s="79">
        <f>'External Debt Stock 2011'!E20</f>
        <v>27752300.120000001</v>
      </c>
      <c r="D20" s="79">
        <f>'External Debt Stock 2011'!E20</f>
        <v>27752300.120000001</v>
      </c>
      <c r="E20" s="79">
        <f>'External Debt Stock 2013'!F21</f>
        <v>35846252.030000001</v>
      </c>
      <c r="F20" s="79">
        <f>'External Debt Stock 2014'!F22</f>
        <v>35717805.700000003</v>
      </c>
      <c r="G20" s="79">
        <f>'External Debt Stock 2015'!F21</f>
        <v>34085704.850000001</v>
      </c>
      <c r="H20" s="79">
        <f>'External Debt Stock 2016'!F19</f>
        <v>32415951.199999999</v>
      </c>
      <c r="I20" s="127">
        <f>'External Debt Stock 30June 2017'!F21</f>
        <v>33198134.140000001</v>
      </c>
      <c r="J20" s="260">
        <f>'External Debt Stock 30June 2018'!G22</f>
        <v>32800038.170000002</v>
      </c>
    </row>
    <row r="21" spans="2:10" ht="15">
      <c r="B21" s="6" t="s">
        <v>161</v>
      </c>
      <c r="C21" s="79">
        <f>'External Debt Stock 2011'!E21</f>
        <v>182261250.47</v>
      </c>
      <c r="D21" s="79">
        <f>'External Debt Stock 2011'!E21</f>
        <v>182261250.47</v>
      </c>
      <c r="E21" s="79">
        <f>'External Debt Stock 2013'!F22</f>
        <v>241309864.16999999</v>
      </c>
      <c r="F21" s="79">
        <f>'External Debt Stock 2014'!F23</f>
        <v>234416052.15000001</v>
      </c>
      <c r="G21" s="79">
        <f>'External Debt Stock 2015'!F22</f>
        <v>226368167.93000001</v>
      </c>
      <c r="H21" s="79">
        <f>'External Debt Stock 2016'!F20</f>
        <v>222882926.46000001</v>
      </c>
      <c r="I21" s="127">
        <f>'External Debt Stock 30June 2017'!F22</f>
        <v>232097155.44999999</v>
      </c>
      <c r="J21" s="260">
        <f>'External Debt Stock 30June 2018'!G23</f>
        <v>232965533.72999999</v>
      </c>
    </row>
    <row r="22" spans="2:10" ht="15">
      <c r="B22" s="6" t="s">
        <v>162</v>
      </c>
      <c r="C22" s="79">
        <f>'External Debt Stock 2011'!E22</f>
        <v>59777794.579999998</v>
      </c>
      <c r="D22" s="79">
        <f>'External Debt Stock 2011'!E22</f>
        <v>59777794.579999998</v>
      </c>
      <c r="E22" s="79">
        <f>'External Debt Stock 2013'!F23</f>
        <v>63897444.170000002</v>
      </c>
      <c r="F22" s="79">
        <f>'External Debt Stock 2014'!F24</f>
        <v>59796931.030000001</v>
      </c>
      <c r="G22" s="79">
        <f>'External Debt Stock 2015'!F23</f>
        <v>57612298.939999998</v>
      </c>
      <c r="H22" s="79">
        <f>'External Debt Stock 2016'!F21</f>
        <v>58247338.909999996</v>
      </c>
      <c r="I22" s="127">
        <f>'External Debt Stock 30June 2017'!F23</f>
        <v>65971488.659999996</v>
      </c>
      <c r="J22" s="260">
        <f>'External Debt Stock 30June 2018'!G24</f>
        <v>65047427.460000001</v>
      </c>
    </row>
    <row r="23" spans="2:10" ht="15">
      <c r="B23" s="6" t="s">
        <v>163</v>
      </c>
      <c r="C23" s="79">
        <f>'External Debt Stock 2011'!E23</f>
        <v>74138585.890000001</v>
      </c>
      <c r="D23" s="79">
        <f>'External Debt Stock 2011'!E23</f>
        <v>74138585.890000001</v>
      </c>
      <c r="E23" s="79">
        <f>'External Debt Stock 2013'!F24</f>
        <v>73725662.920000002</v>
      </c>
      <c r="F23" s="79">
        <f>'External Debt Stock 2014'!F25</f>
        <v>78925362.409999996</v>
      </c>
      <c r="G23" s="79">
        <f>'External Debt Stock 2015'!F24</f>
        <v>72153818.010000005</v>
      </c>
      <c r="H23" s="79">
        <f>'External Debt Stock 2016'!F22</f>
        <v>68060334.709999993</v>
      </c>
      <c r="I23" s="127">
        <f>'External Debt Stock 30June 2017'!F24</f>
        <v>67938632.886999995</v>
      </c>
      <c r="J23" s="260">
        <f>'External Debt Stock 30June 2018'!G25</f>
        <v>64757964.399999999</v>
      </c>
    </row>
    <row r="24" spans="2:10" ht="15">
      <c r="B24" s="6" t="s">
        <v>164</v>
      </c>
      <c r="C24" s="79">
        <f>'External Debt Stock 2011'!E24</f>
        <v>48308816.939999998</v>
      </c>
      <c r="D24" s="79">
        <f>'External Debt Stock 2011'!E24</f>
        <v>48308816.939999998</v>
      </c>
      <c r="E24" s="79">
        <f>'External Debt Stock 2013'!F25</f>
        <v>46855525.420000002</v>
      </c>
      <c r="F24" s="79">
        <f>'External Debt Stock 2014'!F26</f>
        <v>43786053.640000001</v>
      </c>
      <c r="G24" s="79">
        <f>'External Debt Stock 2015'!F25</f>
        <v>45275904.280000001</v>
      </c>
      <c r="H24" s="79">
        <f>'External Debt Stock 2016'!F23</f>
        <v>46101478.450000003</v>
      </c>
      <c r="I24" s="127">
        <f>'External Debt Stock 30June 2017'!F25</f>
        <v>47332467.090000004</v>
      </c>
      <c r="J24" s="260">
        <f>'External Debt Stock 30June 2018'!G26</f>
        <v>46759780.420000002</v>
      </c>
    </row>
    <row r="25" spans="2:10" ht="15">
      <c r="B25" s="6" t="s">
        <v>165</v>
      </c>
      <c r="C25" s="79">
        <f>'External Debt Stock 2011'!E25</f>
        <v>34303342.090000004</v>
      </c>
      <c r="D25" s="79">
        <f>'External Debt Stock 2011'!E25</f>
        <v>34303342.090000004</v>
      </c>
      <c r="E25" s="79">
        <f>'External Debt Stock 2013'!F26</f>
        <v>33960974.289999999</v>
      </c>
      <c r="F25" s="79">
        <f>'External Debt Stock 2014'!F27</f>
        <v>35787836.350000001</v>
      </c>
      <c r="G25" s="79">
        <f>'External Debt Stock 2015'!F26</f>
        <v>33632106.659999996</v>
      </c>
      <c r="H25" s="79">
        <f>'External Debt Stock 2016'!F24</f>
        <v>31947420.16</v>
      </c>
      <c r="I25" s="127">
        <f>'External Debt Stock 30June 2017'!F26</f>
        <v>32719347.57</v>
      </c>
      <c r="J25" s="260">
        <f>'External Debt Stock 30June 2018'!G27</f>
        <v>32371905.620000001</v>
      </c>
    </row>
    <row r="26" spans="2:10" ht="15">
      <c r="B26" s="6" t="s">
        <v>166</v>
      </c>
      <c r="C26" s="79">
        <f>'External Debt Stock 2011'!E26</f>
        <v>43989319.829999998</v>
      </c>
      <c r="D26" s="79">
        <f>'External Debt Stock 2011'!E26</f>
        <v>43989319.829999998</v>
      </c>
      <c r="E26" s="79">
        <f>'External Debt Stock 2013'!F27</f>
        <v>45871785.310000002</v>
      </c>
      <c r="F26" s="79">
        <f>'External Debt Stock 2014'!F28</f>
        <v>52722198.82</v>
      </c>
      <c r="G26" s="79">
        <f>'External Debt Stock 2015'!F27</f>
        <v>51032662.689999998</v>
      </c>
      <c r="H26" s="79">
        <f>'External Debt Stock 2016'!F25</f>
        <v>48975899.490000002</v>
      </c>
      <c r="I26" s="127">
        <f>'External Debt Stock 30June 2017'!F27</f>
        <v>50202210.960000001</v>
      </c>
      <c r="J26" s="260">
        <f>'External Debt Stock 30June 2018'!G28</f>
        <v>49871457.189999998</v>
      </c>
    </row>
    <row r="27" spans="2:10" ht="15">
      <c r="B27" s="6" t="s">
        <v>167</v>
      </c>
      <c r="C27" s="79">
        <f>'External Debt Stock 2011'!E27</f>
        <v>491847295.52999997</v>
      </c>
      <c r="D27" s="79">
        <f>'External Debt Stock 2011'!E27</f>
        <v>491847295.52999997</v>
      </c>
      <c r="E27" s="79">
        <f>'External Debt Stock 2013'!F28</f>
        <v>938135517.80999994</v>
      </c>
      <c r="F27" s="79">
        <f>'External Debt Stock 2014'!F29</f>
        <v>1169712848.6500001</v>
      </c>
      <c r="G27" s="79">
        <f>'External Debt Stock 2015'!F28</f>
        <v>1207900597.6500001</v>
      </c>
      <c r="H27" s="79">
        <f>'External Debt Stock 2016'!F26</f>
        <v>1380650731.0899999</v>
      </c>
      <c r="I27" s="127">
        <f>'External Debt Stock 30June 2017'!F28</f>
        <v>1446968827.8499999</v>
      </c>
      <c r="J27" s="260">
        <f>'External Debt Stock 30June 2018'!G29</f>
        <v>1451639937.8599999</v>
      </c>
    </row>
    <row r="28" spans="2:10" ht="15">
      <c r="B28" s="6" t="s">
        <v>168</v>
      </c>
      <c r="C28" s="79">
        <f>'External Debt Stock 2011'!E28</f>
        <v>37062758.789999999</v>
      </c>
      <c r="D28" s="79">
        <f>'External Debt Stock 2011'!E28</f>
        <v>37062758.789999999</v>
      </c>
      <c r="E28" s="79">
        <f>'External Debt Stock 2013'!F29</f>
        <v>47648079.920000002</v>
      </c>
      <c r="F28" s="79">
        <f>'External Debt Stock 2014'!F30</f>
        <v>49942696.579999998</v>
      </c>
      <c r="G28" s="79">
        <f>'External Debt Stock 2015'!F29</f>
        <v>53066146.920000002</v>
      </c>
      <c r="H28" s="79">
        <f>'External Debt Stock 2016'!F27</f>
        <v>56021853.270000003</v>
      </c>
      <c r="I28" s="127">
        <f>'External Debt Stock 30June 2017'!F29</f>
        <v>36274714.479999997</v>
      </c>
      <c r="J28" s="260">
        <f>'External Debt Stock 30June 2018'!G30</f>
        <v>61495066.439999998</v>
      </c>
    </row>
    <row r="29" spans="2:10" ht="15">
      <c r="B29" s="6" t="s">
        <v>169</v>
      </c>
      <c r="C29" s="79">
        <f>'External Debt Stock 2011'!E29</f>
        <v>28142518.989999998</v>
      </c>
      <c r="D29" s="79">
        <f>'External Debt Stock 2011'!E29</f>
        <v>28142518.989999998</v>
      </c>
      <c r="E29" s="79">
        <f>'External Debt Stock 2013'!F30</f>
        <v>31750342.66</v>
      </c>
      <c r="F29" s="79">
        <f>'External Debt Stock 2014'!F31</f>
        <v>44750438.25</v>
      </c>
      <c r="G29" s="79">
        <f>'External Debt Stock 2015'!F30</f>
        <v>44780717.630000003</v>
      </c>
      <c r="H29" s="79">
        <f>'External Debt Stock 2016'!F28</f>
        <v>45349530.399999999</v>
      </c>
      <c r="I29" s="127">
        <f>'External Debt Stock 30June 2017'!F30</f>
        <v>46021892.362999998</v>
      </c>
      <c r="J29" s="260">
        <f>'External Debt Stock 30June 2018'!G31</f>
        <v>55747995.990000002</v>
      </c>
    </row>
    <row r="30" spans="2:10" ht="15">
      <c r="B30" s="6" t="s">
        <v>170</v>
      </c>
      <c r="C30" s="79">
        <f>'External Debt Stock 2011'!E30</f>
        <v>94575129.900000006</v>
      </c>
      <c r="D30" s="79">
        <f>'External Debt Stock 2011'!E30</f>
        <v>94575129.900000006</v>
      </c>
      <c r="E30" s="79">
        <f>'External Debt Stock 2013'!F31</f>
        <v>116802098.95</v>
      </c>
      <c r="F30" s="79">
        <f>'External Debt Stock 2014'!F32</f>
        <v>109154553.08</v>
      </c>
      <c r="G30" s="79">
        <f>'External Debt Stock 2015'!F31</f>
        <v>103331349.94</v>
      </c>
      <c r="H30" s="79">
        <f>'External Debt Stock 2016'!F29</f>
        <v>103416368.77</v>
      </c>
      <c r="I30" s="127">
        <f>'External Debt Stock 30June 2017'!F31</f>
        <v>106249326.78</v>
      </c>
      <c r="J30" s="260">
        <f>'External Debt Stock 30June 2018'!G32</f>
        <v>105388666.18000001</v>
      </c>
    </row>
    <row r="31" spans="2:10" ht="15">
      <c r="B31" s="6" t="s">
        <v>171</v>
      </c>
      <c r="C31" s="79">
        <f>'External Debt Stock 2011'!E31</f>
        <v>50022172.539999999</v>
      </c>
      <c r="D31" s="79">
        <f>'External Debt Stock 2011'!E31</f>
        <v>50022172.539999999</v>
      </c>
      <c r="E31" s="79">
        <f>'External Debt Stock 2013'!F32</f>
        <v>52134726.590000004</v>
      </c>
      <c r="F31" s="79">
        <f>'External Debt Stock 2014'!F33</f>
        <v>52688524.399999999</v>
      </c>
      <c r="G31" s="79">
        <f>'External Debt Stock 2015'!F32</f>
        <v>52089561.210000001</v>
      </c>
      <c r="H31" s="79">
        <f>'External Debt Stock 2016'!F30</f>
        <v>49527401.219999999</v>
      </c>
      <c r="I31" s="127">
        <f>'External Debt Stock 30June 2017'!F32</f>
        <v>50192398.390000001</v>
      </c>
      <c r="J31" s="260">
        <f>'External Debt Stock 30June 2018'!G33</f>
        <v>81417458.579999998</v>
      </c>
    </row>
    <row r="32" spans="2:10" ht="15">
      <c r="B32" s="6" t="s">
        <v>172</v>
      </c>
      <c r="C32" s="79">
        <f>'External Debt Stock 2011'!E32</f>
        <v>61489569.100000001</v>
      </c>
      <c r="D32" s="79">
        <f>'External Debt Stock 2011'!E32</f>
        <v>61489569.100000001</v>
      </c>
      <c r="E32" s="79">
        <f>'External Debt Stock 2013'!F33</f>
        <v>61838048.100000001</v>
      </c>
      <c r="F32" s="79">
        <f>'External Debt Stock 2014'!F34</f>
        <v>74053294.390000001</v>
      </c>
      <c r="G32" s="79">
        <f>'External Debt Stock 2015'!F33</f>
        <v>76896131.150000006</v>
      </c>
      <c r="H32" s="79">
        <f>'External Debt Stock 2016'!F31</f>
        <v>70533845.790000007</v>
      </c>
      <c r="I32" s="127">
        <f>'External Debt Stock 30June 2017'!F33</f>
        <v>96347432.730000004</v>
      </c>
      <c r="J32" s="260">
        <f>'External Debt Stock 30June 2018'!G34</f>
        <v>101567066.28</v>
      </c>
    </row>
    <row r="33" spans="2:10" ht="15">
      <c r="B33" s="6" t="s">
        <v>173</v>
      </c>
      <c r="C33" s="79">
        <f>'External Debt Stock 2011'!E33</f>
        <v>78085379.909999996</v>
      </c>
      <c r="D33" s="79">
        <f>'External Debt Stock 2011'!E33</f>
        <v>78085379.909999996</v>
      </c>
      <c r="E33" s="79">
        <f>'External Debt Stock 2013'!F34</f>
        <v>80201551.159999996</v>
      </c>
      <c r="F33" s="79">
        <f>'External Debt Stock 2014'!F35</f>
        <v>72350590.319999993</v>
      </c>
      <c r="G33" s="79">
        <f>'External Debt Stock 2015'!F34</f>
        <v>66754604.539999999</v>
      </c>
      <c r="H33" s="79">
        <f>'External Debt Stock 2016'!F32</f>
        <v>71913437.739999995</v>
      </c>
      <c r="I33" s="127">
        <f>'External Debt Stock 30June 2017'!F34</f>
        <v>84969188.760000005</v>
      </c>
      <c r="J33" s="260">
        <f>'External Debt Stock 30June 2018'!G35</f>
        <v>106334516.11</v>
      </c>
    </row>
    <row r="34" spans="2:10" ht="15">
      <c r="B34" s="6" t="s">
        <v>174</v>
      </c>
      <c r="C34" s="79">
        <f>'External Debt Stock 2011'!E34</f>
        <v>20433976.300000001</v>
      </c>
      <c r="D34" s="79">
        <f>'External Debt Stock 2011'!E34</f>
        <v>20433976.300000001</v>
      </c>
      <c r="E34" s="79">
        <f>'External Debt Stock 2013'!F35</f>
        <v>22674216.600000001</v>
      </c>
      <c r="F34" s="79">
        <f>'External Debt Stock 2014'!F36</f>
        <v>30947579.75</v>
      </c>
      <c r="G34" s="79">
        <f>'External Debt Stock 2015'!F35</f>
        <v>30474421.989999998</v>
      </c>
      <c r="H34" s="79">
        <f>'External Debt Stock 2016'!F33</f>
        <v>29139067.379999999</v>
      </c>
      <c r="I34" s="127">
        <f>'External Debt Stock 30June 2017'!F35</f>
        <v>29731684.129999999</v>
      </c>
      <c r="J34" s="260">
        <f>'External Debt Stock 30June 2018'!G36</f>
        <v>29696386.149999999</v>
      </c>
    </row>
    <row r="35" spans="2:10" ht="15">
      <c r="B35" s="6" t="s">
        <v>175</v>
      </c>
      <c r="C35" s="79">
        <f>'External Debt Stock 2011'!E35</f>
        <v>33859588.210000001</v>
      </c>
      <c r="D35" s="79">
        <f>'External Debt Stock 2011'!E35</f>
        <v>33859588.210000001</v>
      </c>
      <c r="E35" s="79">
        <f>'External Debt Stock 2013'!F36</f>
        <v>42690633.600000001</v>
      </c>
      <c r="F35" s="79">
        <f>'External Debt Stock 2014'!F37</f>
        <v>44725095.710000001</v>
      </c>
      <c r="G35" s="79">
        <f>'External Debt Stock 2015'!F36</f>
        <v>46922403.740000002</v>
      </c>
      <c r="H35" s="79">
        <f>'External Debt Stock 2016'!F34</f>
        <v>48256593.969999999</v>
      </c>
      <c r="I35" s="127">
        <f>'External Debt Stock 30June 2017'!F36</f>
        <v>66444316.770000003</v>
      </c>
      <c r="J35" s="260">
        <f>'External Debt Stock 30June 2018'!G37</f>
        <v>79520400.989999995</v>
      </c>
    </row>
    <row r="36" spans="2:10" ht="15">
      <c r="B36" s="6" t="s">
        <v>176</v>
      </c>
      <c r="C36" s="79">
        <f>'External Debt Stock 2011'!E36</f>
        <v>40093825.619999997</v>
      </c>
      <c r="D36" s="79">
        <f>'External Debt Stock 2011'!E36</f>
        <v>40093825.619999997</v>
      </c>
      <c r="E36" s="79">
        <f>'External Debt Stock 2013'!F37</f>
        <v>44111989.859999999</v>
      </c>
      <c r="F36" s="79">
        <f>'External Debt Stock 2014'!F38</f>
        <v>44864819.460000001</v>
      </c>
      <c r="G36" s="79">
        <f>'External Debt Stock 2015'!F37</f>
        <v>41946527.109999999</v>
      </c>
      <c r="H36" s="79">
        <f>'External Debt Stock 2016'!F35</f>
        <v>39785679.950000003</v>
      </c>
      <c r="I36" s="127">
        <f>'External Debt Stock 30June 2017'!F37</f>
        <v>40787145.729999997</v>
      </c>
      <c r="J36" s="260">
        <f>'External Debt Stock 30June 2018'!G38</f>
        <v>40225935.909999996</v>
      </c>
    </row>
    <row r="37" spans="2:10" ht="15">
      <c r="B37" s="6" t="s">
        <v>177</v>
      </c>
      <c r="C37" s="79">
        <f>'External Debt Stock 2011'!E37</f>
        <v>20396408.399999999</v>
      </c>
      <c r="D37" s="79">
        <f>'External Debt Stock 2011'!E37</f>
        <v>20396408.399999999</v>
      </c>
      <c r="E37" s="79">
        <f>'External Debt Stock 2013'!F38</f>
        <v>23554326.969999999</v>
      </c>
      <c r="F37" s="79">
        <f>'External Debt Stock 2014'!F39</f>
        <v>22780063.890000001</v>
      </c>
      <c r="G37" s="79">
        <f>'External Debt Stock 2015'!F38</f>
        <v>22934478.170000002</v>
      </c>
      <c r="H37" s="79">
        <f>'External Debt Stock 2016'!F36</f>
        <v>21926982.52</v>
      </c>
      <c r="I37" s="127">
        <f>'External Debt Stock 30June 2017'!F38</f>
        <v>22394566.859999999</v>
      </c>
      <c r="J37" s="260">
        <f>'External Debt Stock 30June 2018'!G39</f>
        <v>22113312.199999999</v>
      </c>
    </row>
    <row r="38" spans="2:10" ht="15">
      <c r="B38" s="6" t="s">
        <v>178</v>
      </c>
      <c r="C38" s="79">
        <f>'External Debt Stock 2011'!E38</f>
        <v>31188905.449999999</v>
      </c>
      <c r="D38" s="79">
        <f>'External Debt Stock 2011'!E38</f>
        <v>31188905.449999999</v>
      </c>
      <c r="E38" s="79">
        <f>'External Debt Stock 2013'!F39</f>
        <v>33033729.59</v>
      </c>
      <c r="F38" s="79">
        <f>'External Debt Stock 2014'!F40</f>
        <v>31237619.25</v>
      </c>
      <c r="G38" s="79">
        <f>'External Debt Stock 2015'!F39</f>
        <v>30456120.370000001</v>
      </c>
      <c r="H38" s="79">
        <f>'External Debt Stock 2016'!F37</f>
        <v>28536278.899999999</v>
      </c>
      <c r="I38" s="127">
        <f>'External Debt Stock 30June 2017'!F39</f>
        <v>29229643.888</v>
      </c>
      <c r="J38" s="260">
        <f>'External Debt Stock 30June 2018'!G40</f>
        <v>28496975.620000001</v>
      </c>
    </row>
    <row r="39" spans="2:10" ht="15">
      <c r="B39" s="6" t="s">
        <v>179</v>
      </c>
      <c r="C39" s="79">
        <f>'External Debt Stock 2011'!E39</f>
        <v>26305193.25</v>
      </c>
      <c r="D39" s="79">
        <f>'External Debt Stock 2011'!E39</f>
        <v>26305193.25</v>
      </c>
      <c r="E39" s="79">
        <f>'External Debt Stock 2013'!F40</f>
        <v>32292716.690000001</v>
      </c>
      <c r="F39" s="79">
        <f>'External Debt Stock 2014'!F41</f>
        <v>35547562.299999997</v>
      </c>
      <c r="G39" s="79">
        <f>'External Debt Stock 2015'!F40</f>
        <v>34919653.149999999</v>
      </c>
      <c r="H39" s="79">
        <f>'External Debt Stock 2016'!F38</f>
        <v>33614368.270000003</v>
      </c>
      <c r="I39" s="127">
        <f>'External Debt Stock 30June 2017'!F40</f>
        <v>34453627.729999997</v>
      </c>
      <c r="J39" s="260">
        <f>'External Debt Stock 30June 2018'!G41</f>
        <v>34244939.780000001</v>
      </c>
    </row>
    <row r="40" spans="2:10" ht="15">
      <c r="B40" s="6" t="s">
        <v>180</v>
      </c>
      <c r="C40" s="79">
        <f>'External Debt Stock 2011'!E40</f>
        <v>36842710.880000003</v>
      </c>
      <c r="D40" s="79">
        <f>'External Debt Stock 2011'!E40</f>
        <v>36842710.880000003</v>
      </c>
      <c r="E40" s="79">
        <f>'External Debt Stock 2013'!F41</f>
        <v>39218574.390000001</v>
      </c>
      <c r="F40" s="79">
        <f>'External Debt Stock 2014'!F42</f>
        <v>36636548.579999998</v>
      </c>
      <c r="G40" s="79">
        <f>'External Debt Stock 2015'!F41</f>
        <v>35044755.920000002</v>
      </c>
      <c r="H40" s="79">
        <f>'External Debt Stock 2016'!F39</f>
        <v>32810348.600000001</v>
      </c>
      <c r="I40" s="127">
        <f>'External Debt Stock 30June 2017'!F41</f>
        <v>33553730.75</v>
      </c>
      <c r="J40" s="260">
        <f>'External Debt Stock 30June 2018'!G42</f>
        <v>32833430.199999999</v>
      </c>
    </row>
    <row r="41" spans="2:10" s="81" customFormat="1" ht="15">
      <c r="B41" s="80" t="s">
        <v>188</v>
      </c>
      <c r="C41" s="97">
        <f>'External Debt Stock 2011'!E41</f>
        <v>2165347282.0900002</v>
      </c>
      <c r="D41" s="97">
        <f>'External Debt Stock 2011'!E41</f>
        <v>2165347282.0900002</v>
      </c>
      <c r="E41" s="97">
        <f>'External Debt Stock 2013'!F42</f>
        <v>2816019271.9899998</v>
      </c>
      <c r="F41" s="97">
        <f>'External Debt Stock 2014'!F43</f>
        <v>3265817562.0700002</v>
      </c>
      <c r="G41" s="97">
        <f>'External Debt Stock 2015'!F42</f>
        <v>3369911154.54</v>
      </c>
      <c r="H41" s="97">
        <f>'External Debt Stock 2016'!F40</f>
        <v>3567618236.8200002</v>
      </c>
      <c r="I41" s="130">
        <f>'External Debt Stock 30June 2017'!F42</f>
        <v>3940164947.1650004</v>
      </c>
      <c r="J41" s="130">
        <f>'External Debt Stock 30June 2018'!G43</f>
        <v>4248683988.1399994</v>
      </c>
    </row>
    <row r="42" spans="2:10" s="81" customFormat="1" ht="15">
      <c r="B42" s="82" t="s">
        <v>182</v>
      </c>
      <c r="C42" s="98">
        <f>'External Debt Stock 2011'!E42</f>
        <v>3501232617.9099998</v>
      </c>
      <c r="D42" s="98">
        <f>'External Debt Stock 2011'!E42</f>
        <v>3501232617.9099998</v>
      </c>
      <c r="E42" s="98">
        <f>'External Debt Stock 2013'!F43</f>
        <v>6005796877.9099998</v>
      </c>
      <c r="F42" s="98">
        <f>'External Debt Stock 2014'!F44</f>
        <v>6445631547.9300003</v>
      </c>
      <c r="G42" s="98">
        <f>'External Debt Stock 2015'!F43</f>
        <v>7348520340.2600002</v>
      </c>
      <c r="H42" s="98">
        <f>'External Debt Stock 2016'!F41</f>
        <v>7838658360.1800003</v>
      </c>
      <c r="I42" s="129">
        <f>'External Debt Stock 30June 2017'!F43</f>
        <v>11106845052.834999</v>
      </c>
      <c r="J42" s="129">
        <f>'External Debt Stock 30June 2018'!G44</f>
        <v>17834756936.860001</v>
      </c>
    </row>
    <row r="43" spans="2:10" s="81" customFormat="1" ht="15">
      <c r="B43" s="83" t="s">
        <v>189</v>
      </c>
      <c r="C43" s="96">
        <f>'External Debt Stock 2011'!E43</f>
        <v>5666579900</v>
      </c>
      <c r="D43" s="96">
        <f>'External Debt Stock 2011'!E43</f>
        <v>5666579900</v>
      </c>
      <c r="E43" s="96">
        <f>'External Debt Stock 2013'!F44</f>
        <v>8821816149.8999996</v>
      </c>
      <c r="F43" s="96">
        <f>'External Debt Stock 2014'!F45</f>
        <v>9711449110</v>
      </c>
      <c r="G43" s="96">
        <f>'External Debt Stock 2015'!F44</f>
        <v>10718431494.799999</v>
      </c>
      <c r="H43" s="96">
        <f>'External Debt Stock 2016'!F42</f>
        <v>11406276597</v>
      </c>
      <c r="I43" s="128">
        <f>'External Debt Stock 30June 2017'!F44</f>
        <v>15047010000</v>
      </c>
      <c r="J43" s="128">
        <f>'External Debt Stock 30June 2018'!G45</f>
        <v>22083440925</v>
      </c>
    </row>
    <row r="44" spans="2:10" ht="15">
      <c r="B44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43"/>
  <sheetViews>
    <sheetView topLeftCell="D22" workbookViewId="0">
      <selection activeCell="H42" sqref="H42:H43"/>
    </sheetView>
  </sheetViews>
  <sheetFormatPr defaultRowHeight="12.75"/>
  <cols>
    <col min="2" max="2" width="22.5703125" customWidth="1"/>
    <col min="3" max="3" width="22.85546875" customWidth="1"/>
    <col min="4" max="4" width="27" customWidth="1"/>
    <col min="5" max="5" width="20" customWidth="1"/>
    <col min="6" max="6" width="22" customWidth="1"/>
    <col min="7" max="7" width="21.7109375" customWidth="1"/>
    <col min="8" max="8" width="21.28515625" customWidth="1"/>
    <col min="9" max="9" width="21" customWidth="1"/>
    <col min="10" max="10" width="28.85546875" style="32" customWidth="1"/>
  </cols>
  <sheetData>
    <row r="2" spans="2:10" ht="15">
      <c r="B2" s="10" t="s">
        <v>139</v>
      </c>
    </row>
    <row r="3" spans="2:10" ht="15">
      <c r="B3" s="78"/>
      <c r="C3" s="35">
        <v>2011</v>
      </c>
      <c r="D3" s="35">
        <v>2012</v>
      </c>
      <c r="E3" s="35">
        <v>2013</v>
      </c>
      <c r="F3" s="35">
        <v>2014</v>
      </c>
      <c r="G3" s="35">
        <v>2015</v>
      </c>
      <c r="H3" s="35">
        <v>2016</v>
      </c>
      <c r="I3" s="35">
        <v>2017</v>
      </c>
      <c r="J3" s="257" t="s">
        <v>543</v>
      </c>
    </row>
    <row r="4" spans="2:10" ht="15">
      <c r="B4" s="6" t="s">
        <v>144</v>
      </c>
      <c r="C4" s="79">
        <f>'Domestic Debt Stock 2011'!C4</f>
        <v>24202240000</v>
      </c>
      <c r="D4" s="79">
        <f>'Domestic Debt Stock 2012'!C3</f>
        <v>8663790000</v>
      </c>
      <c r="E4" s="79">
        <f>'Domestic Debt Stock 2013'!C4</f>
        <v>31736723709.990002</v>
      </c>
      <c r="F4" s="79">
        <f>'Domestic Debt Stock 2014'!B5</f>
        <v>25126070.685099997</v>
      </c>
      <c r="G4" s="79">
        <f>'Domestic Debt Stock 2015'!C5</f>
        <v>33530526404.799999</v>
      </c>
      <c r="H4" s="79">
        <f>'Domestic Debt Stock 2016'!C4</f>
        <v>53525312006.519997</v>
      </c>
      <c r="I4" s="79">
        <f>'Domestic Debt Stock 30 June2017'!D5</f>
        <v>53525312006.519997</v>
      </c>
      <c r="J4" s="79">
        <f>'Domestic Debt Stock 30June 2018'!D7</f>
        <v>57467618625.510002</v>
      </c>
    </row>
    <row r="5" spans="2:10" ht="15">
      <c r="B5" s="6" t="s">
        <v>145</v>
      </c>
      <c r="C5" s="79">
        <f>'Domestic Debt Stock 2011'!C5</f>
        <v>25954200000</v>
      </c>
      <c r="D5" s="79">
        <f>'Domestic Debt Stock 2012'!C4</f>
        <v>24284060000</v>
      </c>
      <c r="E5" s="79">
        <f>'Domestic Debt Stock 2013'!C5</f>
        <v>15976516325.57</v>
      </c>
      <c r="F5" s="79">
        <f>'Domestic Debt Stock 2014'!B6</f>
        <v>26443259639.889999</v>
      </c>
      <c r="G5" s="79">
        <f>'Domestic Debt Stock 2015'!C6</f>
        <v>47201622579.959999</v>
      </c>
      <c r="H5" s="79">
        <f>'Domestic Debt Stock 2016'!C5</f>
        <v>62157535395.459999</v>
      </c>
      <c r="I5" s="79">
        <f>'Domestic Debt Stock 30 June2017'!D6</f>
        <v>62157535395.460007</v>
      </c>
      <c r="J5" s="79">
        <f>'Domestic Debt Stock 30June 2018'!D8</f>
        <v>67460656267.079994</v>
      </c>
    </row>
    <row r="6" spans="2:10" ht="15">
      <c r="B6" s="6" t="s">
        <v>146</v>
      </c>
      <c r="C6" s="79">
        <f>'Domestic Debt Stock 2011'!C6</f>
        <v>41253910000</v>
      </c>
      <c r="D6" s="79">
        <f>'Domestic Debt Stock 2012'!C5</f>
        <v>108889390000</v>
      </c>
      <c r="E6" s="79">
        <f>'Domestic Debt Stock 2013'!C6</f>
        <v>125037037605.7</v>
      </c>
      <c r="F6" s="79">
        <f>'Domestic Debt Stock 2014'!B7</f>
        <v>81756010209.949997</v>
      </c>
      <c r="G6" s="79">
        <f>'Domestic Debt Stock 2015'!C7</f>
        <v>147575744158.56</v>
      </c>
      <c r="H6" s="79">
        <f>'Domestic Debt Stock 2016'!C6</f>
        <v>155431513524.26999</v>
      </c>
      <c r="I6" s="79">
        <f>'Domestic Debt Stock 30 June2017'!D7</f>
        <v>155431513524.26999</v>
      </c>
      <c r="J6" s="79">
        <f>'Domestic Debt Stock 30June 2018'!D9</f>
        <v>179714994143.75</v>
      </c>
    </row>
    <row r="7" spans="2:10" ht="15">
      <c r="B7" s="6" t="s">
        <v>147</v>
      </c>
      <c r="C7" s="79">
        <f>'Domestic Debt Stock 2011'!C7</f>
        <v>6403320000</v>
      </c>
      <c r="D7" s="79">
        <f>'Domestic Debt Stock 2012'!C6</f>
        <v>14299990000</v>
      </c>
      <c r="E7" s="79">
        <f>'Domestic Debt Stock 2013'!C7</f>
        <v>3025797046.6700001</v>
      </c>
      <c r="F7" s="79">
        <f>'Domestic Debt Stock 2014'!B8</f>
        <v>2876176930.0300002</v>
      </c>
      <c r="G7" s="79">
        <f>'Domestic Debt Stock 2015'!C8</f>
        <v>3575774874.9400001</v>
      </c>
      <c r="H7" s="79">
        <f>'Domestic Debt Stock 2016'!C7</f>
        <v>3993892365.1300001</v>
      </c>
      <c r="I7" s="79">
        <f>'Domestic Debt Stock 30 June2017'!D8</f>
        <v>3993892365.1300011</v>
      </c>
      <c r="J7" s="79">
        <f>'Domestic Debt Stock 30June 2018'!D10</f>
        <v>2612431503.8899999</v>
      </c>
    </row>
    <row r="8" spans="2:10" ht="15">
      <c r="B8" s="6" t="s">
        <v>148</v>
      </c>
      <c r="C8" s="79">
        <f>'Domestic Debt Stock 2011'!C8</f>
        <v>18345730000</v>
      </c>
      <c r="D8" s="79">
        <f>'Domestic Debt Stock 2012'!C7</f>
        <v>18807270000</v>
      </c>
      <c r="E8" s="79">
        <f>'Domestic Debt Stock 2013'!C8</f>
        <v>16825508391.99</v>
      </c>
      <c r="F8" s="79">
        <f>'Domestic Debt Stock 2014'!B9</f>
        <v>27999814811.91</v>
      </c>
      <c r="G8" s="79">
        <f>'Domestic Debt Stock 2015'!C9</f>
        <v>57652771752.739998</v>
      </c>
      <c r="H8" s="79">
        <f>'Domestic Debt Stock 2016'!C8</f>
        <v>69988356863.979996</v>
      </c>
      <c r="I8" s="79">
        <f>'Domestic Debt Stock 30 June2017'!D9</f>
        <v>69988356863.980011</v>
      </c>
      <c r="J8" s="79">
        <f>'Domestic Debt Stock 30June 2018'!D11</f>
        <v>78076937314.819992</v>
      </c>
    </row>
    <row r="9" spans="2:10" ht="15">
      <c r="B9" s="6" t="s">
        <v>149</v>
      </c>
      <c r="C9" s="79">
        <f>'Domestic Debt Stock 2011'!C9</f>
        <v>162822650000</v>
      </c>
      <c r="D9" s="79">
        <f>'Domestic Debt Stock 2012'!C8</f>
        <v>222401770000</v>
      </c>
      <c r="E9" s="79">
        <f>'Domestic Debt Stock 2013'!C9</f>
        <v>69513133900.539993</v>
      </c>
      <c r="F9" s="79">
        <f>'Domestic Debt Stock 2014'!B10</f>
        <v>91681863473.289993</v>
      </c>
      <c r="G9" s="79">
        <f>'Domestic Debt Stock 2015'!C10</f>
        <v>103374234640.82001</v>
      </c>
      <c r="H9" s="79">
        <f>'Domestic Debt Stock 2016'!C9</f>
        <v>140177083911.42001</v>
      </c>
      <c r="I9" s="79">
        <f>'Domestic Debt Stock 30 June2017'!D10</f>
        <v>140177083911.42001</v>
      </c>
      <c r="J9" s="79">
        <f>'Domestic Debt Stock 30June 2018'!D12</f>
        <v>123031521306.14001</v>
      </c>
    </row>
    <row r="10" spans="2:10" ht="15">
      <c r="B10" s="6" t="s">
        <v>150</v>
      </c>
      <c r="C10" s="79">
        <f>'Domestic Debt Stock 2011'!C10</f>
        <v>16631140000</v>
      </c>
      <c r="D10" s="79">
        <f>'Domestic Debt Stock 2012'!C9</f>
        <v>24402440000</v>
      </c>
      <c r="E10" s="79">
        <f>'Domestic Debt Stock 2013'!C10</f>
        <v>24987874907.59</v>
      </c>
      <c r="F10" s="79">
        <f>'Domestic Debt Stock 2014'!B11</f>
        <v>17772056428.889999</v>
      </c>
      <c r="G10" s="79">
        <f>'Domestic Debt Stock 2015'!C11</f>
        <v>39944214752.449997</v>
      </c>
      <c r="H10" s="79">
        <f>'Domestic Debt Stock 2016'!C10</f>
        <v>63526706066.010002</v>
      </c>
      <c r="I10" s="79">
        <f>'Domestic Debt Stock 30 June2017'!D11</f>
        <v>63526706066.010002</v>
      </c>
      <c r="J10" s="79">
        <f>'Domestic Debt Stock 30June 2018'!D13</f>
        <v>92930649665.690002</v>
      </c>
    </row>
    <row r="11" spans="2:10" ht="15">
      <c r="B11" s="6" t="s">
        <v>151</v>
      </c>
      <c r="C11" s="79">
        <f>'Domestic Debt Stock 2011'!C11</f>
        <v>1684560000</v>
      </c>
      <c r="D11" s="79">
        <f>'Domestic Debt Stock 2012'!C10</f>
        <v>24423200000</v>
      </c>
      <c r="E11" s="79">
        <f>'Domestic Debt Stock 2013'!C11</f>
        <v>23943150000</v>
      </c>
      <c r="F11" s="79">
        <f>'Domestic Debt Stock 2014'!B12</f>
        <v>22302790000</v>
      </c>
      <c r="G11" s="79">
        <f>'Domestic Debt Stock 2015'!C12</f>
        <v>22338730000</v>
      </c>
      <c r="H11" s="79">
        <f>'Domestic Debt Stock 2016'!C11</f>
        <v>30929430222.099998</v>
      </c>
      <c r="I11" s="79">
        <f>'Domestic Debt Stock 30 June2017'!D12</f>
        <v>30929430222.099995</v>
      </c>
      <c r="J11" s="79">
        <f>'Domestic Debt Stock 30June 2018'!D14</f>
        <v>77523662982.229996</v>
      </c>
    </row>
    <row r="12" spans="2:10" ht="15">
      <c r="B12" s="6" t="s">
        <v>152</v>
      </c>
      <c r="C12" s="79">
        <f>'Domestic Debt Stock 2011'!C12</f>
        <v>90750050000</v>
      </c>
      <c r="D12" s="79">
        <f>'Domestic Debt Stock 2012'!C11</f>
        <v>90872910000</v>
      </c>
      <c r="E12" s="79">
        <f>'Domestic Debt Stock 2013'!C12</f>
        <v>116061634844.17999</v>
      </c>
      <c r="F12" s="79">
        <f>'Domestic Debt Stock 2014'!B13</f>
        <v>107342898378.22</v>
      </c>
      <c r="G12" s="79">
        <f>'Domestic Debt Stock 2015'!C13</f>
        <v>115522252057.75999</v>
      </c>
      <c r="H12" s="79">
        <f>'Domestic Debt Stock 2016'!C12</f>
        <v>128142093128.98</v>
      </c>
      <c r="I12" s="79">
        <f>'Domestic Debt Stock 30 June2017'!D13</f>
        <v>128142093128.98</v>
      </c>
      <c r="J12" s="79">
        <f>'Domestic Debt Stock 30June 2018'!D15</f>
        <v>124943613082.60999</v>
      </c>
    </row>
    <row r="13" spans="2:10" ht="15">
      <c r="B13" s="6" t="s">
        <v>153</v>
      </c>
      <c r="C13" s="79">
        <f>'Domestic Debt Stock 2011'!C13</f>
        <v>90843570000</v>
      </c>
      <c r="D13" s="79">
        <f>'Domestic Debt Stock 2012'!C12</f>
        <v>83684010000</v>
      </c>
      <c r="E13" s="79">
        <f>'Domestic Debt Stock 2013'!C13</f>
        <v>102100201248.42</v>
      </c>
      <c r="F13" s="79">
        <f>'Domestic Debt Stock 2014'!B14</f>
        <v>211953209702.67999</v>
      </c>
      <c r="G13" s="79">
        <f>'Domestic Debt Stock 2015'!C14</f>
        <v>320605705560.12</v>
      </c>
      <c r="H13" s="79">
        <f>'Domestic Debt Stock 2016'!C13</f>
        <v>241231439060.79001</v>
      </c>
      <c r="I13" s="79">
        <f>'Domestic Debt Stock 30 June2017'!D14</f>
        <v>241231439060.78995</v>
      </c>
      <c r="J13" s="79">
        <f>'Domestic Debt Stock 30June 2018'!D16</f>
        <v>222680606739.33997</v>
      </c>
    </row>
    <row r="14" spans="2:10" ht="15">
      <c r="B14" s="6" t="s">
        <v>154</v>
      </c>
      <c r="C14" s="79">
        <f>'Domestic Debt Stock 2011'!C14</f>
        <v>40239940000</v>
      </c>
      <c r="D14" s="79">
        <f>'Domestic Debt Stock 2012'!C13</f>
        <v>28895750000</v>
      </c>
      <c r="E14" s="79">
        <f>'Domestic Debt Stock 2013'!C14</f>
        <v>13236092949.91</v>
      </c>
      <c r="F14" s="79">
        <f>'Domestic Debt Stock 2014'!B15</f>
        <v>6954978600.1300001</v>
      </c>
      <c r="G14" s="79">
        <f>'Domestic Debt Stock 2015'!C15</f>
        <v>34168940626.650002</v>
      </c>
      <c r="H14" s="79">
        <f>'Domestic Debt Stock 2016'!C14</f>
        <v>28057144823.57</v>
      </c>
      <c r="I14" s="79">
        <f>'Domestic Debt Stock 30 June2017'!D15</f>
        <v>28057144823.569996</v>
      </c>
      <c r="J14" s="79">
        <f>'Domestic Debt Stock 30June 2018'!D17</f>
        <v>34515070111.769997</v>
      </c>
    </row>
    <row r="15" spans="2:10" ht="15">
      <c r="B15" s="6" t="s">
        <v>155</v>
      </c>
      <c r="C15" s="79">
        <f>'Domestic Debt Stock 2011'!C15</f>
        <v>39044300000</v>
      </c>
      <c r="D15" s="79">
        <f>'Domestic Debt Stock 2012'!C14</f>
        <v>62274740000</v>
      </c>
      <c r="E15" s="79">
        <f>'Domestic Debt Stock 2013'!C15</f>
        <v>48190150127.260002</v>
      </c>
      <c r="F15" s="79">
        <f>'Domestic Debt Stock 2014'!B16</f>
        <v>40049999265.5</v>
      </c>
      <c r="G15" s="79">
        <f>'Domestic Debt Stock 2015'!C16</f>
        <v>46289079475.93</v>
      </c>
      <c r="H15" s="79">
        <f>'Domestic Debt Stock 2016'!C15</f>
        <v>45091949113.970001</v>
      </c>
      <c r="I15" s="79">
        <f>'Domestic Debt Stock 30 June2017'!D16</f>
        <v>45091949113.970001</v>
      </c>
      <c r="J15" s="79">
        <f>'Domestic Debt Stock 30June 2018'!D18</f>
        <v>69004633290.089996</v>
      </c>
    </row>
    <row r="16" spans="2:10" ht="15">
      <c r="B16" s="6" t="s">
        <v>156</v>
      </c>
      <c r="C16" s="79">
        <f>'Domestic Debt Stock 2011'!C16</f>
        <v>23667510000</v>
      </c>
      <c r="D16" s="79">
        <f>'Domestic Debt Stock 2012'!C15</f>
        <v>39587700000</v>
      </c>
      <c r="E16" s="79">
        <f>'Domestic Debt Stock 2013'!C16</f>
        <v>22376368393.610001</v>
      </c>
      <c r="F16" s="79">
        <f>'Domestic Debt Stock 2014'!B17</f>
        <v>30460634167.790001</v>
      </c>
      <c r="G16" s="79">
        <f>'Domestic Debt Stock 2015'!C17</f>
        <v>52564975851.050003</v>
      </c>
      <c r="H16" s="79">
        <f>'Domestic Debt Stock 2016'!C16</f>
        <v>85049678107.889999</v>
      </c>
      <c r="I16" s="79">
        <f>'Domestic Debt Stock 30 June2017'!D17</f>
        <v>85049678107.889984</v>
      </c>
      <c r="J16" s="79">
        <f>'Domestic Debt Stock 30June 2018'!D19</f>
        <v>117724274041.26001</v>
      </c>
    </row>
    <row r="17" spans="2:10" ht="15">
      <c r="B17" s="6" t="s">
        <v>157</v>
      </c>
      <c r="C17" s="79">
        <f>'Domestic Debt Stock 2011'!C17</f>
        <v>10887170000</v>
      </c>
      <c r="D17" s="79">
        <f>'Domestic Debt Stock 2012'!C16</f>
        <v>17354190000</v>
      </c>
      <c r="E17" s="79">
        <f>'Domestic Debt Stock 2013'!C17</f>
        <v>12061395495.120001</v>
      </c>
      <c r="F17" s="79">
        <f>'Domestic Debt Stock 2014'!B18</f>
        <v>22625689450.240002</v>
      </c>
      <c r="G17" s="79">
        <f>'Domestic Debt Stock 2015'!C18</f>
        <v>37550234882.489998</v>
      </c>
      <c r="H17" s="79">
        <f>'Domestic Debt Stock 2016'!C17</f>
        <v>48417542411.949997</v>
      </c>
      <c r="I17" s="79">
        <f>'Domestic Debt Stock 30 June2017'!D18</f>
        <v>48417542411.949989</v>
      </c>
      <c r="J17" s="79">
        <f>'Domestic Debt Stock 30June 2018'!D20</f>
        <v>61231913793.950005</v>
      </c>
    </row>
    <row r="18" spans="2:10" ht="15">
      <c r="B18" s="6" t="s">
        <v>158</v>
      </c>
      <c r="C18" s="79">
        <f>'Domestic Debt Stock 2011'!C18</f>
        <v>7170420000</v>
      </c>
      <c r="D18" s="79">
        <f>'Domestic Debt Stock 2012'!C17</f>
        <v>30243540000</v>
      </c>
      <c r="E18" s="79">
        <f>'Domestic Debt Stock 2013'!C18</f>
        <v>27992839304.52</v>
      </c>
      <c r="F18" s="79">
        <f>'Domestic Debt Stock 2014'!B19</f>
        <v>29591442971.689999</v>
      </c>
      <c r="G18" s="79">
        <f>'Domestic Debt Stock 2015'!C19</f>
        <v>53454395426.580002</v>
      </c>
      <c r="H18" s="79">
        <f>'Domestic Debt Stock 2016'!C18</f>
        <v>48312227448.910004</v>
      </c>
      <c r="I18" s="79">
        <f>'Domestic Debt Stock 30 June2017'!D19</f>
        <v>48312227448.910004</v>
      </c>
      <c r="J18" s="79">
        <f>'Domestic Debt Stock 30June 2018'!D21</f>
        <v>41939190055.529999</v>
      </c>
    </row>
    <row r="19" spans="2:10" ht="15">
      <c r="B19" s="6" t="s">
        <v>159</v>
      </c>
      <c r="C19" s="79">
        <f>'Domestic Debt Stock 2011'!C19</f>
        <v>25419400000</v>
      </c>
      <c r="D19" s="79">
        <f>'Domestic Debt Stock 2012'!C18</f>
        <v>16700730000</v>
      </c>
      <c r="E19" s="79">
        <f>'Domestic Debt Stock 2013'!C19</f>
        <v>12633534789.870001</v>
      </c>
      <c r="F19" s="79">
        <f>'Domestic Debt Stock 2014'!B20</f>
        <v>28946448914.259998</v>
      </c>
      <c r="G19" s="79">
        <f>'Domestic Debt Stock 2015'!C20</f>
        <v>71743513593.940002</v>
      </c>
      <c r="H19" s="79">
        <f>'Domestic Debt Stock 2016'!C19</f>
        <v>93267764679.139999</v>
      </c>
      <c r="I19" s="79">
        <f>'Domestic Debt Stock 30 June2017'!D20</f>
        <v>93267764679.139999</v>
      </c>
      <c r="J19" s="79">
        <f>'Domestic Debt Stock 30June 2018'!D22</f>
        <v>85432191992.419998</v>
      </c>
    </row>
    <row r="20" spans="2:10" ht="15">
      <c r="B20" s="6" t="s">
        <v>160</v>
      </c>
      <c r="C20" s="79">
        <f>'Domestic Debt Stock 2011'!C20</f>
        <v>1590540000</v>
      </c>
      <c r="D20" s="79">
        <f>'Domestic Debt Stock 2012'!C19</f>
        <v>2081429999.9999998</v>
      </c>
      <c r="E20" s="79">
        <f>'Domestic Debt Stock 2013'!C20</f>
        <v>1612286807.2</v>
      </c>
      <c r="F20" s="79">
        <f>'Domestic Debt Stock 2014'!B21</f>
        <v>1569942087.01</v>
      </c>
      <c r="G20" s="79">
        <f>'Domestic Debt Stock 2015'!C21</f>
        <v>22194825541.330002</v>
      </c>
      <c r="H20" s="79">
        <f>'Domestic Debt Stock 2016'!C20</f>
        <v>19005549048.549999</v>
      </c>
      <c r="I20" s="79">
        <f>'Domestic Debt Stock 30 June2017'!D21</f>
        <v>23089259246.840004</v>
      </c>
      <c r="J20" s="79">
        <f>'Domestic Debt Stock 30June 2018'!D23</f>
        <v>34488374498.849998</v>
      </c>
    </row>
    <row r="21" spans="2:10" ht="15">
      <c r="B21" s="6" t="s">
        <v>161</v>
      </c>
      <c r="C21" s="79">
        <f>'Domestic Debt Stock 2011'!C21</f>
        <v>34771710000</v>
      </c>
      <c r="D21" s="79">
        <f>'Domestic Debt Stock 2012'!C20</f>
        <v>22855930000</v>
      </c>
      <c r="E21" s="79">
        <f>'Domestic Debt Stock 2013'!C21</f>
        <v>9831844875.1399994</v>
      </c>
      <c r="F21" s="79">
        <f>'Domestic Debt Stock 2014'!B22</f>
        <v>16683751594.41</v>
      </c>
      <c r="G21" s="79">
        <f>'Domestic Debt Stock 2015'!C22</f>
        <v>49847912415.07</v>
      </c>
      <c r="H21" s="79">
        <f>'Domestic Debt Stock 2016'!C21</f>
        <v>63267471968.43</v>
      </c>
      <c r="I21" s="79">
        <f>'Domestic Debt Stock 30 June2017'!D22</f>
        <v>63276471968.43</v>
      </c>
      <c r="J21" s="79">
        <f>'Domestic Debt Stock 30June 2018'!D24</f>
        <v>75606381758.429993</v>
      </c>
    </row>
    <row r="22" spans="2:10" ht="15">
      <c r="B22" s="6" t="s">
        <v>162</v>
      </c>
      <c r="C22" s="79">
        <f>'Domestic Debt Stock 2011'!C22</f>
        <v>5867290000</v>
      </c>
      <c r="D22" s="79">
        <f>'Domestic Debt Stock 2012'!C21</f>
        <v>5867290000</v>
      </c>
      <c r="E22" s="79">
        <f>'Domestic Debt Stock 2013'!C22</f>
        <v>32207008565.09</v>
      </c>
      <c r="F22" s="79">
        <f>'Domestic Debt Stock 2014'!B23</f>
        <v>31423625015.470001</v>
      </c>
      <c r="G22" s="79">
        <f>'Domestic Debt Stock 2015'!C23</f>
        <v>65007329454.769997</v>
      </c>
      <c r="H22" s="79">
        <f>'Domestic Debt Stock 2016'!C22</f>
        <v>93715181155.050003</v>
      </c>
      <c r="I22" s="79">
        <f>'Domestic Debt Stock 30 June2017'!D23</f>
        <v>93715181155.050003</v>
      </c>
      <c r="J22" s="79">
        <f>'Domestic Debt Stock 30June 2018'!D25</f>
        <v>95420104800.470016</v>
      </c>
    </row>
    <row r="23" spans="2:10" ht="15">
      <c r="B23" s="6" t="s">
        <v>163</v>
      </c>
      <c r="C23" s="79">
        <f>'Domestic Debt Stock 2011'!C23</f>
        <v>2059880000</v>
      </c>
      <c r="D23" s="79">
        <f>'Domestic Debt Stock 2012'!C22</f>
        <v>918930000</v>
      </c>
      <c r="E23" s="79">
        <f>'Domestic Debt Stock 2013'!C23</f>
        <v>269653436</v>
      </c>
      <c r="F23" s="79">
        <f>'Domestic Debt Stock 2014'!B24</f>
        <v>586698899.55999994</v>
      </c>
      <c r="G23" s="79">
        <f>'Domestic Debt Stock 2015'!C24</f>
        <v>11495034109.559999</v>
      </c>
      <c r="H23" s="79">
        <f>'Domestic Debt Stock 2016'!C23</f>
        <v>21449608359</v>
      </c>
      <c r="I23" s="79">
        <f>'Domestic Debt Stock 30 June2017'!D24</f>
        <v>22251914749.629997</v>
      </c>
      <c r="J23" s="79">
        <f>'Domestic Debt Stock 30June 2018'!D26</f>
        <v>30852661159.099998</v>
      </c>
    </row>
    <row r="24" spans="2:10" ht="15">
      <c r="B24" s="6" t="s">
        <v>164</v>
      </c>
      <c r="C24" s="79">
        <f>'Domestic Debt Stock 2011'!C24</f>
        <v>7291050000</v>
      </c>
      <c r="D24" s="79">
        <f>'Domestic Debt Stock 2012'!C23</f>
        <v>2716010000</v>
      </c>
      <c r="E24" s="79">
        <f>'Domestic Debt Stock 2013'!C24</f>
        <v>853678192</v>
      </c>
      <c r="F24" s="79">
        <f>'Domestic Debt Stock 2014'!B25</f>
        <v>17271445525.150002</v>
      </c>
      <c r="G24" s="79">
        <f>'Domestic Debt Stock 2015'!C25</f>
        <v>63793338564.489998</v>
      </c>
      <c r="H24" s="79">
        <f>'Domestic Debt Stock 2016'!C24</f>
        <v>20650989926.98</v>
      </c>
      <c r="I24" s="79">
        <f>'Domestic Debt Stock 30 June2017'!D25</f>
        <v>57902880330.070007</v>
      </c>
      <c r="J24" s="79">
        <f>'Domestic Debt Stock 30June 2018'!D27</f>
        <v>53874263625.129997</v>
      </c>
    </row>
    <row r="25" spans="2:10" ht="15">
      <c r="B25" s="6" t="s">
        <v>165</v>
      </c>
      <c r="C25" s="79">
        <f>'Domestic Debt Stock 2011'!C25</f>
        <v>34122120000.000004</v>
      </c>
      <c r="D25" s="79">
        <f>'Domestic Debt Stock 2012'!C24</f>
        <v>14979190000</v>
      </c>
      <c r="E25" s="79">
        <f>'Domestic Debt Stock 2013'!C25</f>
        <v>7109873890.7200003</v>
      </c>
      <c r="F25" s="79">
        <f>'Domestic Debt Stock 2014'!B26</f>
        <v>10304743606.4</v>
      </c>
      <c r="G25" s="79">
        <f>'Domestic Debt Stock 2015'!C26</f>
        <v>42034626226.839996</v>
      </c>
      <c r="H25" s="79">
        <f>'Domestic Debt Stock 2016'!C25</f>
        <v>71381258449.389999</v>
      </c>
      <c r="I25" s="79">
        <f>'Domestic Debt Stock 30 June2017'!D26</f>
        <v>71381258449.389999</v>
      </c>
      <c r="J25" s="79">
        <f>'Domestic Debt Stock 30June 2018'!D28</f>
        <v>114332341233.39</v>
      </c>
    </row>
    <row r="26" spans="2:10" ht="15">
      <c r="B26" s="6" t="s">
        <v>166</v>
      </c>
      <c r="C26" s="79">
        <f>'Domestic Debt Stock 2011'!C26</f>
        <v>25254470000</v>
      </c>
      <c r="D26" s="79">
        <f>'Domestic Debt Stock 2012'!C25</f>
        <v>29776560000</v>
      </c>
      <c r="E26" s="79">
        <f>'Domestic Debt Stock 2013'!C26</f>
        <v>22416654388.02</v>
      </c>
      <c r="F26" s="79">
        <f>'Domestic Debt Stock 2014'!B27</f>
        <v>22147544002.66</v>
      </c>
      <c r="G26" s="79">
        <f>'Domestic Debt Stock 2015'!C27</f>
        <v>31966815195.18</v>
      </c>
      <c r="H26" s="79">
        <f>'Domestic Debt Stock 2016'!C26</f>
        <v>38136723517.239998</v>
      </c>
      <c r="I26" s="79">
        <f>'Domestic Debt Stock 30 June2017'!D27</f>
        <v>38136723517.239998</v>
      </c>
      <c r="J26" s="79">
        <f>'Domestic Debt Stock 30June 2018'!D29</f>
        <v>40492924816.540001</v>
      </c>
    </row>
    <row r="27" spans="2:10" ht="15">
      <c r="B27" s="6" t="s">
        <v>167</v>
      </c>
      <c r="C27" s="79">
        <f>'Domestic Debt Stock 2011'!C27</f>
        <v>157536160000</v>
      </c>
      <c r="D27" s="79">
        <f>'Domestic Debt Stock 2012'!C26</f>
        <v>230432880000</v>
      </c>
      <c r="E27" s="79">
        <f>'Domestic Debt Stock 2013'!C27</f>
        <v>278867066559.64001</v>
      </c>
      <c r="F27" s="79">
        <f>'Domestic Debt Stock 2014'!B28</f>
        <v>268065018273.51001</v>
      </c>
      <c r="G27" s="79">
        <f>'Domestic Debt Stock 2015'!C28</f>
        <v>218538866537.98999</v>
      </c>
      <c r="H27" s="79">
        <f>'Domestic Debt Stock 2016'!C27</f>
        <v>311755801825.03998</v>
      </c>
      <c r="I27" s="79">
        <f>'Domestic Debt Stock 30 June2017'!D28</f>
        <v>311755801825.03998</v>
      </c>
      <c r="J27" s="79">
        <f>'Domestic Debt Stock 30June 2018'!D30</f>
        <v>517367331872.95154</v>
      </c>
    </row>
    <row r="28" spans="2:10" ht="15">
      <c r="B28" s="6" t="s">
        <v>168</v>
      </c>
      <c r="C28" s="79">
        <f>'Domestic Debt Stock 2011'!C28</f>
        <v>5336060000</v>
      </c>
      <c r="D28" s="79">
        <f>'Domestic Debt Stock 2012'!C27</f>
        <v>7096140000</v>
      </c>
      <c r="E28" s="79">
        <f>'Domestic Debt Stock 2013'!C28</f>
        <v>28848544842.82</v>
      </c>
      <c r="F28" s="79">
        <f>'Domestic Debt Stock 2014'!B29</f>
        <v>34525700406.599998</v>
      </c>
      <c r="G28" s="79">
        <f>'Domestic Debt Stock 2015'!C29</f>
        <v>40557054662.419998</v>
      </c>
      <c r="H28" s="79">
        <f>'Domestic Debt Stock 2016'!C28</f>
        <v>59033751798.5</v>
      </c>
      <c r="I28" s="79">
        <f>'Domestic Debt Stock 30 June2017'!D29</f>
        <v>59033751798.500008</v>
      </c>
      <c r="J28" s="79">
        <f>'Domestic Debt Stock 30June 2018'!D31</f>
        <v>70335662264.999985</v>
      </c>
    </row>
    <row r="29" spans="2:10" ht="15">
      <c r="B29" s="6" t="s">
        <v>169</v>
      </c>
      <c r="C29" s="79">
        <f>'Domestic Debt Stock 2011'!C29</f>
        <v>16975509999.999998</v>
      </c>
      <c r="D29" s="79">
        <f>'Domestic Debt Stock 2012'!C28</f>
        <v>17802500000</v>
      </c>
      <c r="E29" s="79">
        <f>'Domestic Debt Stock 2013'!C29</f>
        <v>24731746161.25</v>
      </c>
      <c r="F29" s="79">
        <f>'Domestic Debt Stock 2014'!B30</f>
        <v>23454536266.470001</v>
      </c>
      <c r="G29" s="79">
        <f>'Domestic Debt Stock 2015'!C30</f>
        <v>21501786900.470001</v>
      </c>
      <c r="H29" s="79">
        <f>'Domestic Debt Stock 2016'!C29</f>
        <v>31984093598.830002</v>
      </c>
      <c r="I29" s="79">
        <f>'Domestic Debt Stock 30 June2017'!D30</f>
        <v>31984093598.830002</v>
      </c>
      <c r="J29" s="79">
        <f>'Domestic Debt Stock 30June 2018'!D32</f>
        <v>40300423742.82</v>
      </c>
    </row>
    <row r="30" spans="2:10" ht="15">
      <c r="B30" s="6" t="s">
        <v>170</v>
      </c>
      <c r="C30" s="79">
        <f>'Domestic Debt Stock 2011'!C30</f>
        <v>30143970000</v>
      </c>
      <c r="D30" s="79">
        <f>'Domestic Debt Stock 2012'!C29</f>
        <v>45726560000</v>
      </c>
      <c r="E30" s="79">
        <f>'Domestic Debt Stock 2013'!C30</f>
        <v>58381996066.07</v>
      </c>
      <c r="F30" s="79">
        <f>'Domestic Debt Stock 2014'!B31</f>
        <v>70193522583.020004</v>
      </c>
      <c r="G30" s="79">
        <f>'Domestic Debt Stock 2015'!C31</f>
        <v>75921433395.589996</v>
      </c>
      <c r="H30" s="79">
        <f>'Domestic Debt Stock 2016'!C30</f>
        <v>75921433395.589996</v>
      </c>
      <c r="I30" s="79">
        <f>'Domestic Debt Stock 30 June2017'!D31</f>
        <v>75921433395.589996</v>
      </c>
      <c r="J30" s="79">
        <f>'Domestic Debt Stock 30June 2018'!D33</f>
        <v>104933290271.91</v>
      </c>
    </row>
    <row r="31" spans="2:10" ht="15">
      <c r="B31" s="6" t="s">
        <v>171</v>
      </c>
      <c r="C31" s="79">
        <f>'Domestic Debt Stock 2011'!C31</f>
        <v>48369860000</v>
      </c>
      <c r="D31" s="79">
        <f>'Domestic Debt Stock 2012'!C30</f>
        <v>36518090000</v>
      </c>
      <c r="E31" s="79">
        <f>'Domestic Debt Stock 2013'!C31</f>
        <v>30883178135.700001</v>
      </c>
      <c r="F31" s="79">
        <f>'Domestic Debt Stock 2014'!B32</f>
        <v>19267663799.939999</v>
      </c>
      <c r="G31" s="79">
        <f>'Domestic Debt Stock 2015'!C32</f>
        <v>26647789528.580002</v>
      </c>
      <c r="H31" s="79">
        <f>'Domestic Debt Stock 2016'!C31</f>
        <v>53159719890.949997</v>
      </c>
      <c r="I31" s="79">
        <f>'Domestic Debt Stock 30 June2017'!D32</f>
        <v>53159719890.950005</v>
      </c>
      <c r="J31" s="79">
        <f>'Domestic Debt Stock 30June 2018'!D34</f>
        <v>50610170334.160004</v>
      </c>
    </row>
    <row r="32" spans="2:10" ht="15">
      <c r="B32" s="6" t="s">
        <v>172</v>
      </c>
      <c r="C32" s="79">
        <f>'Domestic Debt Stock 2011'!C32</f>
        <v>5463640000</v>
      </c>
      <c r="D32" s="79">
        <f>'Domestic Debt Stock 2012'!C31</f>
        <v>38600000000</v>
      </c>
      <c r="E32" s="79">
        <f>'Domestic Debt Stock 2013'!C32</f>
        <v>41400000000</v>
      </c>
      <c r="F32" s="79">
        <f>'Domestic Debt Stock 2014'!B33</f>
        <v>37820826433.650002</v>
      </c>
      <c r="G32" s="79">
        <f>'Domestic Debt Stock 2015'!C33</f>
        <v>144699560798.75</v>
      </c>
      <c r="H32" s="79">
        <f>'Domestic Debt Stock 2016'!C32</f>
        <v>147069973626.48999</v>
      </c>
      <c r="I32" s="79">
        <f>'Domestic Debt Stock 30 June2017'!D33</f>
        <v>147069973626.49005</v>
      </c>
      <c r="J32" s="79">
        <f>'Domestic Debt Stock 30June 2018'!D35</f>
        <v>135831145633.27002</v>
      </c>
    </row>
    <row r="33" spans="2:10" ht="15">
      <c r="B33" s="6" t="s">
        <v>173</v>
      </c>
      <c r="C33" s="79">
        <f>'Domestic Debt Stock 2011'!C33</f>
        <v>4808390000</v>
      </c>
      <c r="D33" s="79">
        <f>'Domestic Debt Stock 2012'!C32</f>
        <v>11726210000</v>
      </c>
      <c r="E33" s="79">
        <f>'Domestic Debt Stock 2013'!C33</f>
        <v>19106047344.259998</v>
      </c>
      <c r="F33" s="79">
        <f>'Domestic Debt Stock 2014'!B34</f>
        <v>12912635048.75</v>
      </c>
      <c r="G33" s="79">
        <f>'Domestic Debt Stock 2015'!C34</f>
        <v>47437006181.970001</v>
      </c>
      <c r="H33" s="79">
        <f>'Domestic Debt Stock 2016'!C33</f>
        <v>115886553198.89</v>
      </c>
      <c r="I33" s="79">
        <f>'Domestic Debt Stock 30 June2017'!D34</f>
        <v>115886553198.89</v>
      </c>
      <c r="J33" s="79">
        <f>'Domestic Debt Stock 30June 2018'!D36</f>
        <v>88003629720.819992</v>
      </c>
    </row>
    <row r="34" spans="2:10" ht="15">
      <c r="B34" s="6" t="s">
        <v>174</v>
      </c>
      <c r="C34" s="79">
        <f>'Domestic Debt Stock 2011'!C34</f>
        <v>20908120000</v>
      </c>
      <c r="D34" s="79">
        <f>'Domestic Debt Stock 2012'!C33</f>
        <v>24117320000</v>
      </c>
      <c r="E34" s="79">
        <f>'Domestic Debt Stock 2013'!C34</f>
        <v>52416334018.769997</v>
      </c>
      <c r="F34" s="79">
        <f>'Domestic Debt Stock 2014'!B35</f>
        <v>78415069864.039993</v>
      </c>
      <c r="G34" s="79">
        <f>'Domestic Debt Stock 2015'!C35</f>
        <v>96204851687.470001</v>
      </c>
      <c r="H34" s="79">
        <f>'Domestic Debt Stock 2016'!C34</f>
        <v>110340669344.38</v>
      </c>
      <c r="I34" s="79">
        <f>'Domestic Debt Stock 30 June2017'!D35</f>
        <v>110340669344.38</v>
      </c>
      <c r="J34" s="79">
        <f>'Domestic Debt Stock 30June 2018'!D37</f>
        <v>121579460297.29002</v>
      </c>
    </row>
    <row r="35" spans="2:10" ht="15">
      <c r="B35" s="6" t="s">
        <v>175</v>
      </c>
      <c r="C35" s="79">
        <f>'Domestic Debt Stock 2011'!C35</f>
        <v>83978390000</v>
      </c>
      <c r="D35" s="79">
        <f>'Domestic Debt Stock 2012'!C34</f>
        <v>81459190000</v>
      </c>
      <c r="E35" s="79">
        <f>'Domestic Debt Stock 2013'!C35</f>
        <v>129549646455</v>
      </c>
      <c r="F35" s="79">
        <f>'Domestic Debt Stock 2014'!B36</f>
        <v>91757565261.770004</v>
      </c>
      <c r="G35" s="79">
        <f>'Domestic Debt Stock 2015'!C36</f>
        <v>134966595276.75999</v>
      </c>
      <c r="H35" s="79">
        <f>'Domestic Debt Stock 2016'!C35</f>
        <v>142424091344</v>
      </c>
      <c r="I35" s="79">
        <f>'Domestic Debt Stock 30 June2017'!D36</f>
        <v>142424091344</v>
      </c>
      <c r="J35" s="79">
        <f>'Domestic Debt Stock 30June 2018'!D38</f>
        <v>191156694184.66</v>
      </c>
    </row>
    <row r="36" spans="2:10" ht="15">
      <c r="B36" s="6" t="s">
        <v>176</v>
      </c>
      <c r="C36" s="79">
        <f>'Domestic Debt Stock 2011'!C36</f>
        <v>4902050000</v>
      </c>
      <c r="D36" s="79">
        <f>'Domestic Debt Stock 2012'!C35</f>
        <v>2997310000</v>
      </c>
      <c r="E36" s="79">
        <f>'Domestic Debt Stock 2013'!C36</f>
        <v>5739570055.3999996</v>
      </c>
      <c r="F36" s="79">
        <f>'Domestic Debt Stock 2014'!B37</f>
        <v>7650119372.3599997</v>
      </c>
      <c r="G36" s="79">
        <f>'Domestic Debt Stock 2015'!C37</f>
        <v>11658206030.82</v>
      </c>
      <c r="H36" s="79">
        <f>'Domestic Debt Stock 2016'!C36</f>
        <v>22450254651.139999</v>
      </c>
      <c r="I36" s="79">
        <f>'Domestic Debt Stock 30 June2017'!D37</f>
        <v>22450254651.139999</v>
      </c>
      <c r="J36" s="79">
        <f>'Domestic Debt Stock 30June 2018'!D39</f>
        <v>24891029854.579998</v>
      </c>
    </row>
    <row r="37" spans="2:10" ht="15">
      <c r="B37" s="6" t="s">
        <v>177</v>
      </c>
      <c r="C37" s="79">
        <f>'Domestic Debt Stock 2011'!C37</f>
        <v>17974660000</v>
      </c>
      <c r="D37" s="79">
        <f>'Domestic Debt Stock 2012'!C36</f>
        <v>16701020000</v>
      </c>
      <c r="E37" s="79">
        <f>'Domestic Debt Stock 2013'!C37</f>
        <v>13883978775.15</v>
      </c>
      <c r="F37" s="79">
        <f>'Domestic Debt Stock 2014'!B38</f>
        <v>14395296518.42</v>
      </c>
      <c r="G37" s="79">
        <f>'Domestic Debt Stock 2015'!C38</f>
        <v>27646234687.080002</v>
      </c>
      <c r="H37" s="79">
        <f>'Domestic Debt Stock 2016'!C37</f>
        <v>38868702728.139999</v>
      </c>
      <c r="I37" s="79">
        <f>'Domestic Debt Stock 30 June2017'!D38</f>
        <v>38868702728.139999</v>
      </c>
      <c r="J37" s="79">
        <f>'Domestic Debt Stock 30June 2018'!D40</f>
        <v>59598963943.089996</v>
      </c>
    </row>
    <row r="38" spans="2:10" ht="15">
      <c r="B38" s="6" t="s">
        <v>178</v>
      </c>
      <c r="C38" s="79">
        <f>'Domestic Debt Stock 2011'!C38</f>
        <v>2088400000</v>
      </c>
      <c r="D38" s="79">
        <f>'Domestic Debt Stock 2012'!C37</f>
        <v>3991220000</v>
      </c>
      <c r="E38" s="79">
        <f>'Domestic Debt Stock 2013'!C38</f>
        <v>1122635101.6600001</v>
      </c>
      <c r="F38" s="79">
        <f>'Domestic Debt Stock 2014'!B39</f>
        <v>1638440289.3599999</v>
      </c>
      <c r="G38" s="79">
        <f>'Domestic Debt Stock 2015'!C39</f>
        <v>3867455411.9000001</v>
      </c>
      <c r="H38" s="79">
        <f>'Domestic Debt Stock 2016'!C38</f>
        <v>13581297872.190001</v>
      </c>
      <c r="I38" s="79">
        <f>'Domestic Debt Stock 30 June2017'!D39</f>
        <v>13581297872.189999</v>
      </c>
      <c r="J38" s="79">
        <f>'Domestic Debt Stock 30June 2018'!D41</f>
        <v>27317264912.879997</v>
      </c>
    </row>
    <row r="39" spans="2:10" ht="15">
      <c r="B39" s="6" t="s">
        <v>179</v>
      </c>
      <c r="C39" s="79">
        <f>'Domestic Debt Stock 2011'!C39</f>
        <v>12968380000</v>
      </c>
      <c r="D39" s="79">
        <f>'Domestic Debt Stock 2012'!C38</f>
        <v>15508110000</v>
      </c>
      <c r="E39" s="79">
        <f>'Domestic Debt Stock 2013'!C39</f>
        <v>28217646668.060001</v>
      </c>
      <c r="F39" s="79">
        <f>'Domestic Debt Stock 2014'!B40</f>
        <v>11072043395.459999</v>
      </c>
      <c r="G39" s="79">
        <f>'Domestic Debt Stock 2015'!C40</f>
        <v>46280694674.279999</v>
      </c>
      <c r="H39" s="79">
        <f>'Domestic Debt Stock 2016'!C39</f>
        <v>58321024470.389999</v>
      </c>
      <c r="I39" s="79">
        <f>'Domestic Debt Stock 30 June2017'!D40</f>
        <v>58321024470.389999</v>
      </c>
      <c r="J39" s="79">
        <f>'Domestic Debt Stock 30June 2018'!D42</f>
        <v>69923231483.130005</v>
      </c>
    </row>
    <row r="40" spans="2:10" ht="15">
      <c r="B40" s="6" t="s">
        <v>180</v>
      </c>
      <c r="C40" s="79">
        <f>'Domestic Debt Stock 2011'!C40</f>
        <v>85563890000</v>
      </c>
      <c r="D40" s="79">
        <f>'Domestic Debt Stock 2012'!C39</f>
        <v>123992770000</v>
      </c>
      <c r="E40" s="79">
        <f>'Domestic Debt Stock 2013'!C40</f>
        <v>84324102643.490005</v>
      </c>
      <c r="F40" s="79">
        <f>'Domestic Debt Stock 2014'!B41</f>
        <v>110139173152.78999</v>
      </c>
      <c r="G40" s="79">
        <f>'Domestic Debt Stock 2015'!C41</f>
        <v>133900288428.2</v>
      </c>
      <c r="H40" s="79">
        <f>'Domestic Debt Stock 2016'!C40</f>
        <v>152804609025.29999</v>
      </c>
      <c r="I40" s="79">
        <f>'Domestic Debt Stock 30 June2017'!D41</f>
        <v>152804609025.29999</v>
      </c>
      <c r="J40" s="79">
        <f>'Domestic Debt Stock 30June 2018'!D43</f>
        <v>94115685075.019974</v>
      </c>
    </row>
    <row r="41" spans="2:10" ht="15">
      <c r="B41" s="80" t="s">
        <v>188</v>
      </c>
      <c r="C41" s="94">
        <f>'Domestic Debt Stock 2011'!C41</f>
        <v>1233294650000</v>
      </c>
      <c r="D41" s="94">
        <f>'Domestic Debt Stock 2012'!C40</f>
        <v>1551650130000</v>
      </c>
      <c r="E41" s="94">
        <f>'Domestic Debt Stock 2013'!C41</f>
        <v>1537471452022.3799</v>
      </c>
      <c r="F41" s="94">
        <f>'Domestic Debt Stock 2014'!B42</f>
        <v>1655178705026.3701</v>
      </c>
      <c r="G41" s="94">
        <f>'Domestic Debt Stock 2015'!C42</f>
        <v>2503260422348.3101</v>
      </c>
      <c r="H41" s="94">
        <f>'Domestic Debt Stock 2016'!C41</f>
        <v>2958508428324.5601</v>
      </c>
      <c r="I41" s="94">
        <f>'Domestic Debt Stock 30 June2017'!D42</f>
        <v>3000655335316.5698</v>
      </c>
      <c r="J41" s="94">
        <f>'Domestic Debt Stock 30June 2018'!D44</f>
        <v>3477321000399.5713</v>
      </c>
    </row>
    <row r="42" spans="2:10" ht="15">
      <c r="B42" s="82" t="s">
        <v>182</v>
      </c>
      <c r="C42" s="95">
        <f>'Domestic Debt Stock 2011'!C42</f>
        <v>0</v>
      </c>
      <c r="D42" s="95">
        <f>'Domestic Debt Stock 2012'!C41</f>
        <v>0</v>
      </c>
      <c r="E42" s="95">
        <f>'Domestic Debt Stock 2013'!C42</f>
        <v>0</v>
      </c>
      <c r="F42" s="95">
        <f>'Domestic Debt Stock 2014'!B43</f>
        <v>0</v>
      </c>
      <c r="G42" s="95">
        <f>'Domestic Debt Stock 2015'!C43</f>
        <v>0</v>
      </c>
      <c r="H42" s="95"/>
      <c r="I42" s="95">
        <f>'June 2017 Public debt summary'!C7*1000000</f>
        <v>12033450020000</v>
      </c>
      <c r="J42" s="95">
        <v>12151437661592</v>
      </c>
    </row>
    <row r="43" spans="2:10" ht="15">
      <c r="B43" s="83" t="s">
        <v>189</v>
      </c>
      <c r="C43" s="96">
        <f>'Domestic Debt Stock 2011'!C43</f>
        <v>0</v>
      </c>
      <c r="D43" s="96">
        <f>'Domestic Debt Stock 2012'!C42</f>
        <v>0</v>
      </c>
      <c r="E43" s="96">
        <f>'Domestic Debt Stock 2013'!C43</f>
        <v>0</v>
      </c>
      <c r="F43" s="96">
        <f>'Domestic Debt Stock 2014'!B44</f>
        <v>0</v>
      </c>
      <c r="G43" s="96">
        <f>'Domestic Debt Stock 2015'!C44</f>
        <v>0</v>
      </c>
      <c r="H43" s="96"/>
      <c r="I43" s="96">
        <f>SUM(I41:I42)</f>
        <v>15034105355316.57</v>
      </c>
      <c r="J43" s="96">
        <f>SUM(J41:J42)</f>
        <v>15628758661991.57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1B9A-6ABA-4C47-BE2A-CDDFF6F20836}">
  <dimension ref="A3:F21"/>
  <sheetViews>
    <sheetView workbookViewId="0">
      <selection activeCell="E3" sqref="E3"/>
    </sheetView>
  </sheetViews>
  <sheetFormatPr defaultRowHeight="12.75"/>
  <cols>
    <col min="2" max="2" width="27.7109375" customWidth="1"/>
    <col min="3" max="3" width="29.85546875" customWidth="1"/>
    <col min="4" max="4" width="32.5703125" customWidth="1"/>
    <col min="5" max="5" width="29.42578125" customWidth="1"/>
    <col min="6" max="6" width="32.5703125" customWidth="1"/>
  </cols>
  <sheetData>
    <row r="3" spans="1:6" ht="12.75" customHeight="1">
      <c r="A3" s="300" t="s">
        <v>566</v>
      </c>
      <c r="B3" s="300"/>
      <c r="C3" s="300"/>
      <c r="D3" s="300"/>
    </row>
    <row r="4" spans="1:6" ht="15.75">
      <c r="B4" s="300" t="s">
        <v>567</v>
      </c>
      <c r="C4" s="300"/>
      <c r="D4" s="300"/>
    </row>
    <row r="5" spans="1:6" ht="13.5" thickBot="1">
      <c r="B5" s="285"/>
    </row>
    <row r="6" spans="1:6" ht="13.5" thickBot="1">
      <c r="B6" s="286" t="s">
        <v>568</v>
      </c>
      <c r="C6" s="287" t="s">
        <v>569</v>
      </c>
      <c r="D6" s="287" t="s">
        <v>570</v>
      </c>
      <c r="E6" s="287" t="s">
        <v>571</v>
      </c>
      <c r="F6" s="287" t="s">
        <v>142</v>
      </c>
    </row>
    <row r="7" spans="1:6" ht="13.5" thickBot="1">
      <c r="B7" s="200" t="s">
        <v>572</v>
      </c>
      <c r="C7" s="289"/>
      <c r="D7" s="289"/>
      <c r="E7" s="289"/>
      <c r="F7" s="289"/>
    </row>
    <row r="8" spans="1:6" ht="13.5" thickBot="1">
      <c r="B8" s="196" t="s">
        <v>573</v>
      </c>
      <c r="C8" s="199">
        <v>51334858139.099998</v>
      </c>
      <c r="D8" s="199">
        <v>60636423712.82</v>
      </c>
      <c r="E8" s="199">
        <v>44111445142.019997</v>
      </c>
      <c r="F8" s="199">
        <v>156082726993.94</v>
      </c>
    </row>
    <row r="9" spans="1:6" ht="15.75" thickBot="1">
      <c r="B9" s="200" t="s">
        <v>574</v>
      </c>
      <c r="C9" s="288"/>
      <c r="D9" s="288"/>
      <c r="E9" s="288"/>
      <c r="F9" s="288"/>
    </row>
    <row r="10" spans="1:6" ht="13.5" thickBot="1">
      <c r="B10" s="196" t="s">
        <v>573</v>
      </c>
      <c r="C10" s="199">
        <v>55209580583.449997</v>
      </c>
      <c r="D10" s="199">
        <v>47697219252.470001</v>
      </c>
      <c r="E10" s="199">
        <v>28027002739.73</v>
      </c>
      <c r="F10" s="199">
        <v>130933802575.64999</v>
      </c>
    </row>
    <row r="11" spans="1:6" ht="15.75" thickBot="1">
      <c r="B11" s="200" t="s">
        <v>575</v>
      </c>
      <c r="C11" s="288"/>
      <c r="D11" s="288"/>
      <c r="E11" s="288"/>
      <c r="F11" s="288"/>
    </row>
    <row r="12" spans="1:6" ht="15.75" thickBot="1">
      <c r="B12" s="196" t="s">
        <v>573</v>
      </c>
      <c r="C12" s="290">
        <v>3125000000</v>
      </c>
      <c r="D12" s="290">
        <v>3125000000</v>
      </c>
      <c r="E12" s="290">
        <v>3125000000</v>
      </c>
      <c r="F12" s="291">
        <v>9375000000</v>
      </c>
    </row>
    <row r="13" spans="1:6" ht="13.5" thickBot="1">
      <c r="B13" s="194" t="s">
        <v>576</v>
      </c>
      <c r="C13" s="292" t="s">
        <v>8</v>
      </c>
      <c r="D13" s="292" t="s">
        <v>8</v>
      </c>
      <c r="E13" s="292" t="s">
        <v>8</v>
      </c>
      <c r="F13" s="292" t="s">
        <v>8</v>
      </c>
    </row>
    <row r="14" spans="1:6" ht="15.75" thickBot="1">
      <c r="B14" s="293" t="s">
        <v>577</v>
      </c>
      <c r="C14" s="294"/>
      <c r="D14" s="294"/>
      <c r="E14" s="294"/>
      <c r="F14" s="294"/>
    </row>
    <row r="15" spans="1:6" ht="13.5" thickBot="1">
      <c r="B15" s="194" t="s">
        <v>573</v>
      </c>
      <c r="C15" s="198">
        <v>74995415.400000006</v>
      </c>
      <c r="D15" s="198">
        <v>66631164.409999996</v>
      </c>
      <c r="E15" s="198">
        <v>116059351.56</v>
      </c>
      <c r="F15" s="199">
        <v>257685931.37</v>
      </c>
    </row>
    <row r="16" spans="1:6" ht="15.75" thickBot="1">
      <c r="B16" s="293" t="s">
        <v>578</v>
      </c>
      <c r="C16" s="294"/>
      <c r="D16" s="294"/>
      <c r="E16" s="294"/>
      <c r="F16" s="294"/>
    </row>
    <row r="17" spans="2:6" ht="15.75" thickBot="1">
      <c r="B17" s="194" t="s">
        <v>573</v>
      </c>
      <c r="C17" s="288"/>
      <c r="D17" s="288"/>
      <c r="E17" s="295"/>
      <c r="F17" s="292" t="s">
        <v>8</v>
      </c>
    </row>
    <row r="18" spans="2:6" ht="15.75" thickBot="1">
      <c r="B18" s="293" t="s">
        <v>579</v>
      </c>
      <c r="C18" s="294"/>
      <c r="D18" s="294"/>
      <c r="E18" s="296"/>
      <c r="F18" s="297"/>
    </row>
    <row r="19" spans="2:6" ht="15.75" thickBot="1">
      <c r="B19" s="194" t="s">
        <v>573</v>
      </c>
      <c r="C19" s="289"/>
      <c r="D19" s="288"/>
      <c r="E19" s="298">
        <v>718532010.96000004</v>
      </c>
      <c r="F19" s="298">
        <v>718532010.96000004</v>
      </c>
    </row>
    <row r="20" spans="2:6" ht="13.5" thickBot="1">
      <c r="B20" s="293" t="s">
        <v>580</v>
      </c>
      <c r="C20" s="299">
        <v>109744434137.95</v>
      </c>
      <c r="D20" s="299">
        <v>111525274129.7</v>
      </c>
      <c r="E20" s="299">
        <v>76098039244.270004</v>
      </c>
      <c r="F20" s="299">
        <v>297367747511.91998</v>
      </c>
    </row>
    <row r="21" spans="2:6">
      <c r="B21" s="204" t="s">
        <v>581</v>
      </c>
    </row>
  </sheetData>
  <mergeCells count="2">
    <mergeCell ref="A3:D3"/>
    <mergeCell ref="B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61D18-F9CB-40B1-9339-B68425301739}">
  <dimension ref="B3:N44"/>
  <sheetViews>
    <sheetView topLeftCell="A22" zoomScale="60" zoomScaleNormal="60" workbookViewId="0">
      <selection activeCell="A2" sqref="A2"/>
    </sheetView>
  </sheetViews>
  <sheetFormatPr defaultRowHeight="23.25"/>
  <cols>
    <col min="1" max="1" width="9.140625" style="304"/>
    <col min="2" max="2" width="64.85546875" style="304" customWidth="1"/>
    <col min="3" max="3" width="30" style="304" bestFit="1" customWidth="1"/>
    <col min="4" max="4" width="31.42578125" style="304" bestFit="1" customWidth="1"/>
    <col min="5" max="5" width="30" style="304" bestFit="1" customWidth="1"/>
    <col min="6" max="6" width="21.85546875" style="304" customWidth="1"/>
    <col min="7" max="8" width="19.28515625" style="304" bestFit="1" customWidth="1"/>
    <col min="9" max="9" width="14.42578125" style="304" bestFit="1" customWidth="1"/>
    <col min="10" max="10" width="22.28515625" style="304" bestFit="1" customWidth="1"/>
    <col min="11" max="11" width="27" style="304" bestFit="1" customWidth="1"/>
    <col min="12" max="12" width="16.140625" style="304" bestFit="1" customWidth="1"/>
    <col min="13" max="13" width="31.42578125" style="304" bestFit="1" customWidth="1"/>
    <col min="14" max="14" width="20.5703125" style="304" bestFit="1" customWidth="1"/>
    <col min="15" max="16384" width="9.140625" style="304"/>
  </cols>
  <sheetData>
    <row r="3" spans="2:14" s="304" customFormat="1" ht="70.5" thickBot="1">
      <c r="B3" s="301" t="s">
        <v>582</v>
      </c>
      <c r="C3" s="302" t="s">
        <v>576</v>
      </c>
      <c r="D3" s="302" t="s">
        <v>583</v>
      </c>
      <c r="E3" s="302" t="s">
        <v>584</v>
      </c>
      <c r="F3" s="302" t="s">
        <v>585</v>
      </c>
      <c r="G3" s="302" t="s">
        <v>586</v>
      </c>
      <c r="H3" s="302" t="s">
        <v>587</v>
      </c>
      <c r="I3" s="302" t="s">
        <v>588</v>
      </c>
      <c r="J3" s="302" t="s">
        <v>589</v>
      </c>
      <c r="K3" s="302" t="s">
        <v>590</v>
      </c>
      <c r="L3" s="302" t="s">
        <v>591</v>
      </c>
      <c r="M3" s="302" t="s">
        <v>142</v>
      </c>
      <c r="N3" s="303" t="s">
        <v>592</v>
      </c>
    </row>
    <row r="4" spans="2:14" s="304" customFormat="1" ht="24" thickBot="1">
      <c r="B4" s="305"/>
      <c r="C4" s="306"/>
      <c r="D4" s="306"/>
      <c r="E4" s="306"/>
      <c r="F4" s="307"/>
      <c r="G4" s="307"/>
      <c r="H4" s="307"/>
      <c r="I4" s="307"/>
      <c r="J4" s="306"/>
      <c r="K4" s="306"/>
      <c r="L4" s="306"/>
      <c r="M4" s="306"/>
      <c r="N4" s="308"/>
    </row>
    <row r="5" spans="2:14" s="304" customFormat="1" ht="24" thickBot="1">
      <c r="B5" s="309" t="s">
        <v>493</v>
      </c>
      <c r="C5" s="310">
        <f t="shared" ref="C5:M5" si="0">C6+C7+C8+C9+C10+C11+C12+C13+C14</f>
        <v>31293.629704726496</v>
      </c>
      <c r="D5" s="310">
        <f t="shared" si="0"/>
        <v>6377.4062973617993</v>
      </c>
      <c r="E5" s="310">
        <f t="shared" si="0"/>
        <v>12493.385281819386</v>
      </c>
      <c r="F5" s="310">
        <f t="shared" si="0"/>
        <v>0</v>
      </c>
      <c r="G5" s="310">
        <f t="shared" si="0"/>
        <v>30.448432379300002</v>
      </c>
      <c r="H5" s="310">
        <f t="shared" si="0"/>
        <v>53.198789278699998</v>
      </c>
      <c r="I5" s="310">
        <f t="shared" si="0"/>
        <v>0</v>
      </c>
      <c r="J5" s="310">
        <f t="shared" si="0"/>
        <v>-176.79163426185943</v>
      </c>
      <c r="K5" s="310">
        <f t="shared" si="0"/>
        <v>1043.15768</v>
      </c>
      <c r="L5" s="310">
        <f t="shared" si="0"/>
        <v>0.62558377257354003</v>
      </c>
      <c r="M5" s="310">
        <f t="shared" si="0"/>
        <v>51115.060135076405</v>
      </c>
      <c r="N5" s="311">
        <f>Table13[[#This Row],[Total]]/M44</f>
        <v>0.25257767356661048</v>
      </c>
    </row>
    <row r="6" spans="2:14" s="304" customFormat="1" ht="24" thickBot="1">
      <c r="B6" s="312" t="s">
        <v>593</v>
      </c>
      <c r="C6" s="313">
        <v>0</v>
      </c>
      <c r="D6" s="313">
        <v>2025.96254</v>
      </c>
      <c r="E6" s="313">
        <v>0</v>
      </c>
      <c r="F6" s="313">
        <v>0</v>
      </c>
      <c r="G6" s="313">
        <v>3.6333200000000003</v>
      </c>
      <c r="H6" s="313">
        <v>0</v>
      </c>
      <c r="I6" s="313">
        <v>0</v>
      </c>
      <c r="J6" s="313">
        <v>0</v>
      </c>
      <c r="K6" s="313">
        <v>0</v>
      </c>
      <c r="L6" s="313">
        <v>0</v>
      </c>
      <c r="M6" s="313">
        <f>SUM(Table13[[#This Row],[Principal]:[Other Charges]])</f>
        <v>2029.5958599999999</v>
      </c>
      <c r="N6" s="314"/>
    </row>
    <row r="7" spans="2:14" s="304" customFormat="1" ht="24" thickBot="1">
      <c r="B7" s="312" t="s">
        <v>594</v>
      </c>
      <c r="C7" s="313">
        <v>0</v>
      </c>
      <c r="D7" s="313">
        <v>962.80365000000006</v>
      </c>
      <c r="E7" s="313">
        <v>0</v>
      </c>
      <c r="F7" s="313">
        <v>0</v>
      </c>
      <c r="G7" s="313">
        <v>0</v>
      </c>
      <c r="H7" s="313">
        <v>0</v>
      </c>
      <c r="I7" s="313">
        <v>0</v>
      </c>
      <c r="J7" s="313">
        <v>0</v>
      </c>
      <c r="K7" s="313">
        <v>511.11111</v>
      </c>
      <c r="L7" s="313">
        <v>0</v>
      </c>
      <c r="M7" s="313">
        <f>SUM(Table13[[#This Row],[Principal]:[Other Charges]])</f>
        <v>1473.9147600000001</v>
      </c>
      <c r="N7" s="314"/>
    </row>
    <row r="8" spans="2:14" s="304" customFormat="1" ht="24" thickBot="1">
      <c r="B8" s="312" t="s">
        <v>595</v>
      </c>
      <c r="C8" s="313">
        <v>1646.6364214645</v>
      </c>
      <c r="D8" s="313">
        <v>397.36142843139999</v>
      </c>
      <c r="E8" s="313">
        <v>0</v>
      </c>
      <c r="F8" s="313">
        <v>0</v>
      </c>
      <c r="G8" s="313">
        <v>0</v>
      </c>
      <c r="H8" s="313">
        <v>0</v>
      </c>
      <c r="I8" s="313">
        <v>0</v>
      </c>
      <c r="J8" s="313">
        <v>0</v>
      </c>
      <c r="K8" s="313">
        <v>0</v>
      </c>
      <c r="L8" s="313">
        <v>8.5276275999999988E-3</v>
      </c>
      <c r="M8" s="313">
        <f>SUM(Table13[[#This Row],[Principal]:[Other Charges]])</f>
        <v>2044.0063775234999</v>
      </c>
      <c r="N8" s="314"/>
    </row>
    <row r="9" spans="2:14" s="304" customFormat="1" ht="24" thickBot="1">
      <c r="B9" s="312" t="s">
        <v>596</v>
      </c>
      <c r="C9" s="313">
        <v>0</v>
      </c>
      <c r="D9" s="313">
        <v>27.5153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493.71324000000004</v>
      </c>
      <c r="L9" s="313">
        <v>0</v>
      </c>
      <c r="M9" s="313">
        <f>SUM(Table13[[#This Row],[Principal]:[Other Charges]])</f>
        <v>521.22854000000007</v>
      </c>
      <c r="N9" s="314"/>
    </row>
    <row r="10" spans="2:14" s="304" customFormat="1" ht="24" thickBot="1">
      <c r="B10" s="312" t="s">
        <v>597</v>
      </c>
      <c r="C10" s="313">
        <v>0</v>
      </c>
      <c r="D10" s="313">
        <v>0</v>
      </c>
      <c r="E10" s="313">
        <v>0</v>
      </c>
      <c r="F10" s="313">
        <v>0</v>
      </c>
      <c r="G10" s="313">
        <v>0</v>
      </c>
      <c r="H10" s="313">
        <v>0</v>
      </c>
      <c r="I10" s="313">
        <v>0</v>
      </c>
      <c r="J10" s="313">
        <v>0</v>
      </c>
      <c r="K10" s="313">
        <v>38.333330000000004</v>
      </c>
      <c r="L10" s="313">
        <v>0</v>
      </c>
      <c r="M10" s="313">
        <f>SUM(Table13[[#This Row],[Principal]:[Other Charges]])</f>
        <v>38.333330000000004</v>
      </c>
      <c r="N10" s="314"/>
    </row>
    <row r="11" spans="2:14" s="304" customFormat="1" ht="24" thickBot="1">
      <c r="B11" s="312" t="s">
        <v>598</v>
      </c>
      <c r="C11" s="313">
        <v>28099.267351874998</v>
      </c>
      <c r="D11" s="313">
        <v>2729.1669521104</v>
      </c>
      <c r="E11" s="313">
        <v>12491.9656830409</v>
      </c>
      <c r="F11" s="313">
        <v>0</v>
      </c>
      <c r="G11" s="313">
        <v>26.8151123793</v>
      </c>
      <c r="H11" s="313">
        <v>53.198789278699998</v>
      </c>
      <c r="I11" s="313">
        <v>0</v>
      </c>
      <c r="J11" s="315">
        <v>-176.10026637239997</v>
      </c>
      <c r="K11" s="313">
        <v>0</v>
      </c>
      <c r="L11" s="313">
        <v>0</v>
      </c>
      <c r="M11" s="313">
        <f>SUM(Table13[[#This Row],[Principal]:[Other Charges]])</f>
        <v>43224.3136223119</v>
      </c>
      <c r="N11" s="314"/>
    </row>
    <row r="12" spans="2:14" s="304" customFormat="1" ht="24" thickBot="1">
      <c r="B12" s="312" t="s">
        <v>599</v>
      </c>
      <c r="C12" s="313">
        <v>1547.7259313869997</v>
      </c>
      <c r="D12" s="313">
        <v>205.18685681999997</v>
      </c>
      <c r="E12" s="313">
        <v>0</v>
      </c>
      <c r="F12" s="313">
        <v>0</v>
      </c>
      <c r="G12" s="313">
        <v>0</v>
      </c>
      <c r="H12" s="313">
        <v>0</v>
      </c>
      <c r="I12" s="313">
        <v>0</v>
      </c>
      <c r="J12" s="313">
        <v>0</v>
      </c>
      <c r="K12" s="313">
        <v>0</v>
      </c>
      <c r="L12" s="313">
        <v>0</v>
      </c>
      <c r="M12" s="313">
        <f>SUM(Table13[[#This Row],[Principal]:[Other Charges]])</f>
        <v>1752.9127882069997</v>
      </c>
      <c r="N12" s="314"/>
    </row>
    <row r="13" spans="2:14" s="304" customFormat="1" ht="24" thickBot="1">
      <c r="B13" s="316" t="s">
        <v>600</v>
      </c>
      <c r="C13" s="313">
        <v>0</v>
      </c>
      <c r="D13" s="313">
        <v>29.409569999999999</v>
      </c>
      <c r="E13" s="313">
        <v>0</v>
      </c>
      <c r="F13" s="313">
        <v>0</v>
      </c>
      <c r="G13" s="313">
        <v>0</v>
      </c>
      <c r="H13" s="313">
        <v>0</v>
      </c>
      <c r="I13" s="313">
        <v>0</v>
      </c>
      <c r="J13" s="315">
        <v>-7.3340000000000002E-2</v>
      </c>
      <c r="K13" s="313">
        <v>0</v>
      </c>
      <c r="L13" s="313">
        <v>0</v>
      </c>
      <c r="M13" s="313">
        <f>SUM(Table13[[#This Row],[Principal]:[Other Charges]])</f>
        <v>29.336229999999997</v>
      </c>
      <c r="N13" s="314"/>
    </row>
    <row r="14" spans="2:14" s="304" customFormat="1" ht="24" thickBot="1">
      <c r="B14" s="317" t="s">
        <v>601</v>
      </c>
      <c r="C14" s="318">
        <v>0</v>
      </c>
      <c r="D14" s="318">
        <v>0</v>
      </c>
      <c r="E14" s="318">
        <v>1.419598778485917</v>
      </c>
      <c r="F14" s="318">
        <v>0</v>
      </c>
      <c r="G14" s="318">
        <v>0</v>
      </c>
      <c r="H14" s="318">
        <v>0</v>
      </c>
      <c r="I14" s="318">
        <v>0</v>
      </c>
      <c r="J14" s="319">
        <v>-0.61802788945945597</v>
      </c>
      <c r="K14" s="318">
        <v>0</v>
      </c>
      <c r="L14" s="318">
        <v>0.61705614497354</v>
      </c>
      <c r="M14" s="313">
        <f>SUM(Table13[[#This Row],[Principal]:[Other Charges]])</f>
        <v>1.4186270340000009</v>
      </c>
      <c r="N14" s="320"/>
    </row>
    <row r="15" spans="2:14" s="304" customFormat="1" ht="24" thickBot="1">
      <c r="B15" s="321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3"/>
    </row>
    <row r="16" spans="2:14" s="304" customFormat="1" ht="24" thickBot="1">
      <c r="B16" s="324" t="s">
        <v>602</v>
      </c>
      <c r="C16" s="325">
        <f t="shared" ref="C16:M16" si="1">C17+C26+C27+C28</f>
        <v>10000</v>
      </c>
      <c r="D16" s="325">
        <f t="shared" si="1"/>
        <v>5245.55206</v>
      </c>
      <c r="E16" s="325">
        <f t="shared" si="1"/>
        <v>0</v>
      </c>
      <c r="F16" s="325">
        <f t="shared" si="1"/>
        <v>0</v>
      </c>
      <c r="G16" s="325">
        <f t="shared" si="1"/>
        <v>0</v>
      </c>
      <c r="H16" s="325">
        <f t="shared" si="1"/>
        <v>0</v>
      </c>
      <c r="I16" s="325">
        <f t="shared" si="1"/>
        <v>0</v>
      </c>
      <c r="J16" s="325">
        <f t="shared" si="1"/>
        <v>0</v>
      </c>
      <c r="K16" s="325">
        <f t="shared" si="1"/>
        <v>771.54440999999997</v>
      </c>
      <c r="L16" s="325">
        <f t="shared" si="1"/>
        <v>6.8413300000000001</v>
      </c>
      <c r="M16" s="325">
        <f t="shared" si="1"/>
        <v>16023.937799999998</v>
      </c>
      <c r="N16" s="311">
        <f>Table13[[#This Row],[Total]]/M44</f>
        <v>7.9179970055884188E-2</v>
      </c>
    </row>
    <row r="17" spans="2:14" s="304" customFormat="1" ht="24" thickBot="1">
      <c r="B17" s="326" t="s">
        <v>603</v>
      </c>
      <c r="C17" s="310">
        <f t="shared" ref="C17:M17" si="2">C18+C19+C20+C21+C22+C23+C24+C25</f>
        <v>10000</v>
      </c>
      <c r="D17" s="310">
        <f t="shared" si="2"/>
        <v>83.333330000000004</v>
      </c>
      <c r="E17" s="310">
        <f t="shared" si="2"/>
        <v>0</v>
      </c>
      <c r="F17" s="310">
        <f t="shared" si="2"/>
        <v>0</v>
      </c>
      <c r="G17" s="310">
        <f t="shared" si="2"/>
        <v>0</v>
      </c>
      <c r="H17" s="310">
        <f t="shared" si="2"/>
        <v>0</v>
      </c>
      <c r="I17" s="310">
        <f t="shared" si="2"/>
        <v>0</v>
      </c>
      <c r="J17" s="310">
        <f t="shared" si="2"/>
        <v>0</v>
      </c>
      <c r="K17" s="310">
        <f t="shared" si="2"/>
        <v>0</v>
      </c>
      <c r="L17" s="310">
        <f t="shared" si="2"/>
        <v>0</v>
      </c>
      <c r="M17" s="310">
        <f t="shared" si="2"/>
        <v>10083.333329999999</v>
      </c>
      <c r="N17" s="314"/>
    </row>
    <row r="18" spans="2:14" s="304" customFormat="1" ht="24" thickBot="1">
      <c r="B18" s="326" t="s">
        <v>604</v>
      </c>
      <c r="C18" s="313">
        <v>10000</v>
      </c>
      <c r="D18" s="313">
        <v>83.333330000000004</v>
      </c>
      <c r="E18" s="313">
        <v>0</v>
      </c>
      <c r="F18" s="313">
        <v>0</v>
      </c>
      <c r="G18" s="313">
        <v>0</v>
      </c>
      <c r="H18" s="313">
        <v>0</v>
      </c>
      <c r="I18" s="313">
        <v>0</v>
      </c>
      <c r="J18" s="313">
        <v>0</v>
      </c>
      <c r="K18" s="313">
        <v>0</v>
      </c>
      <c r="L18" s="313">
        <v>0</v>
      </c>
      <c r="M18" s="313">
        <f>SUM(Table13[[#This Row],[Principal]:[Other Charges]])</f>
        <v>10083.333329999999</v>
      </c>
      <c r="N18" s="314"/>
    </row>
    <row r="19" spans="2:14" s="304" customFormat="1" ht="47.25" thickBot="1">
      <c r="B19" s="326" t="s">
        <v>605</v>
      </c>
      <c r="C19" s="313">
        <v>0</v>
      </c>
      <c r="D19" s="313">
        <v>0</v>
      </c>
      <c r="E19" s="313">
        <v>0</v>
      </c>
      <c r="F19" s="313">
        <v>0</v>
      </c>
      <c r="G19" s="313">
        <v>0</v>
      </c>
      <c r="H19" s="313">
        <v>0</v>
      </c>
      <c r="I19" s="313">
        <v>0</v>
      </c>
      <c r="J19" s="313">
        <v>0</v>
      </c>
      <c r="K19" s="313">
        <v>0</v>
      </c>
      <c r="L19" s="313">
        <v>0</v>
      </c>
      <c r="M19" s="313">
        <f>SUM(Table13[[#This Row],[Principal]:[Other Charges]])</f>
        <v>0</v>
      </c>
      <c r="N19" s="314"/>
    </row>
    <row r="20" spans="2:14" s="304" customFormat="1" ht="47.25" thickBot="1">
      <c r="B20" s="326" t="s">
        <v>606</v>
      </c>
      <c r="C20" s="313">
        <v>0</v>
      </c>
      <c r="D20" s="313">
        <v>0</v>
      </c>
      <c r="E20" s="313">
        <v>0</v>
      </c>
      <c r="F20" s="313">
        <v>0</v>
      </c>
      <c r="G20" s="313">
        <v>0</v>
      </c>
      <c r="H20" s="313">
        <v>0</v>
      </c>
      <c r="I20" s="313">
        <v>0</v>
      </c>
      <c r="J20" s="313">
        <v>0</v>
      </c>
      <c r="K20" s="313">
        <v>0</v>
      </c>
      <c r="L20" s="313">
        <v>0</v>
      </c>
      <c r="M20" s="313">
        <f>SUM(Table13[[#This Row],[Principal]:[Other Charges]])</f>
        <v>0</v>
      </c>
      <c r="N20" s="314"/>
    </row>
    <row r="21" spans="2:14" s="304" customFormat="1" ht="47.25" thickBot="1">
      <c r="B21" s="326" t="s">
        <v>607</v>
      </c>
      <c r="C21" s="313">
        <v>0</v>
      </c>
      <c r="D21" s="313">
        <v>0</v>
      </c>
      <c r="E21" s="313">
        <v>0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  <c r="K21" s="313">
        <v>0</v>
      </c>
      <c r="L21" s="313">
        <v>0</v>
      </c>
      <c r="M21" s="313">
        <f>SUM(Table13[[#This Row],[Principal]:[Other Charges]])</f>
        <v>0</v>
      </c>
      <c r="N21" s="314"/>
    </row>
    <row r="22" spans="2:14" s="304" customFormat="1" ht="24" thickBot="1">
      <c r="B22" s="326" t="s">
        <v>608</v>
      </c>
      <c r="C22" s="313">
        <v>0</v>
      </c>
      <c r="D22" s="313">
        <v>0</v>
      </c>
      <c r="E22" s="313">
        <v>0</v>
      </c>
      <c r="F22" s="313">
        <v>0</v>
      </c>
      <c r="G22" s="313">
        <v>0</v>
      </c>
      <c r="H22" s="313">
        <v>0</v>
      </c>
      <c r="I22" s="313">
        <v>0</v>
      </c>
      <c r="J22" s="327">
        <v>0</v>
      </c>
      <c r="K22" s="313">
        <v>0</v>
      </c>
      <c r="L22" s="313">
        <v>0</v>
      </c>
      <c r="M22" s="313">
        <f>SUM(Table13[[#This Row],[Principal]:[Other Charges]])</f>
        <v>0</v>
      </c>
      <c r="N22" s="314"/>
    </row>
    <row r="23" spans="2:14" s="304" customFormat="1" ht="24" thickBot="1">
      <c r="B23" s="326" t="s">
        <v>609</v>
      </c>
      <c r="C23" s="313">
        <v>0</v>
      </c>
      <c r="D23" s="313">
        <v>0</v>
      </c>
      <c r="E23" s="313">
        <v>0</v>
      </c>
      <c r="F23" s="313">
        <v>0</v>
      </c>
      <c r="G23" s="313">
        <v>0</v>
      </c>
      <c r="H23" s="313">
        <v>0</v>
      </c>
      <c r="I23" s="313">
        <v>0</v>
      </c>
      <c r="J23" s="313">
        <v>0</v>
      </c>
      <c r="K23" s="313">
        <v>0</v>
      </c>
      <c r="L23" s="313">
        <v>0</v>
      </c>
      <c r="M23" s="313">
        <f>SUM(Table13[[#This Row],[Principal]:[Other Charges]])</f>
        <v>0</v>
      </c>
      <c r="N23" s="314"/>
    </row>
    <row r="24" spans="2:14" s="304" customFormat="1" ht="47.25" thickBot="1">
      <c r="B24" s="326" t="s">
        <v>610</v>
      </c>
      <c r="C24" s="313">
        <v>0</v>
      </c>
      <c r="D24" s="313">
        <v>0</v>
      </c>
      <c r="E24" s="313">
        <v>0</v>
      </c>
      <c r="F24" s="313">
        <v>0</v>
      </c>
      <c r="G24" s="313">
        <v>0</v>
      </c>
      <c r="H24" s="313">
        <v>0</v>
      </c>
      <c r="I24" s="313">
        <v>0</v>
      </c>
      <c r="J24" s="313">
        <v>0</v>
      </c>
      <c r="K24" s="313">
        <v>0</v>
      </c>
      <c r="L24" s="313">
        <v>0</v>
      </c>
      <c r="M24" s="313">
        <f>SUM(Table13[[#This Row],[Principal]:[Other Charges]])</f>
        <v>0</v>
      </c>
      <c r="N24" s="314"/>
    </row>
    <row r="25" spans="2:14" s="304" customFormat="1" ht="24" thickBot="1">
      <c r="B25" s="326" t="s">
        <v>611</v>
      </c>
      <c r="C25" s="313">
        <v>0</v>
      </c>
      <c r="D25" s="313">
        <v>0</v>
      </c>
      <c r="E25" s="313">
        <v>0</v>
      </c>
      <c r="F25" s="313">
        <v>0</v>
      </c>
      <c r="G25" s="313">
        <v>0</v>
      </c>
      <c r="H25" s="313">
        <v>0</v>
      </c>
      <c r="I25" s="313">
        <v>0</v>
      </c>
      <c r="J25" s="313">
        <v>0</v>
      </c>
      <c r="K25" s="313">
        <v>0</v>
      </c>
      <c r="L25" s="313">
        <v>0</v>
      </c>
      <c r="M25" s="313">
        <f>SUM(Table13[[#This Row],[Principal]:[Other Charges]])</f>
        <v>0</v>
      </c>
      <c r="N25" s="314"/>
    </row>
    <row r="26" spans="2:14" s="304" customFormat="1" ht="24" thickBot="1">
      <c r="B26" s="326" t="s">
        <v>612</v>
      </c>
      <c r="C26" s="313">
        <v>0</v>
      </c>
      <c r="D26" s="313">
        <v>2624.64815</v>
      </c>
      <c r="E26" s="313">
        <v>0</v>
      </c>
      <c r="F26" s="313">
        <v>0</v>
      </c>
      <c r="G26" s="313">
        <v>0</v>
      </c>
      <c r="H26" s="313">
        <v>0</v>
      </c>
      <c r="I26" s="313">
        <v>0</v>
      </c>
      <c r="J26" s="313">
        <v>0</v>
      </c>
      <c r="K26" s="313">
        <v>727.93329999999992</v>
      </c>
      <c r="L26" s="313">
        <v>6.8413300000000001</v>
      </c>
      <c r="M26" s="313">
        <f>SUM(Table13[[#This Row],[Principal]:[Other Charges]])</f>
        <v>3359.4227799999999</v>
      </c>
      <c r="N26" s="314"/>
    </row>
    <row r="27" spans="2:14" s="304" customFormat="1" ht="24" thickBot="1">
      <c r="B27" s="316" t="s">
        <v>613</v>
      </c>
      <c r="C27" s="313">
        <v>0</v>
      </c>
      <c r="D27" s="313">
        <v>0</v>
      </c>
      <c r="E27" s="313">
        <v>0</v>
      </c>
      <c r="F27" s="313">
        <v>0</v>
      </c>
      <c r="G27" s="313">
        <v>0</v>
      </c>
      <c r="H27" s="313">
        <v>0</v>
      </c>
      <c r="I27" s="313">
        <v>0</v>
      </c>
      <c r="J27" s="313">
        <v>0</v>
      </c>
      <c r="K27" s="313">
        <v>0</v>
      </c>
      <c r="L27" s="313">
        <v>0</v>
      </c>
      <c r="M27" s="313">
        <f>SUM(Table13[[#This Row],[Principal]:[Other Charges]])</f>
        <v>0</v>
      </c>
      <c r="N27" s="314"/>
    </row>
    <row r="28" spans="2:14" s="304" customFormat="1" ht="24" thickBot="1">
      <c r="B28" s="316" t="s">
        <v>614</v>
      </c>
      <c r="C28" s="313">
        <v>0</v>
      </c>
      <c r="D28" s="313">
        <v>2537.5705800000001</v>
      </c>
      <c r="E28" s="313">
        <v>0</v>
      </c>
      <c r="F28" s="313">
        <v>0</v>
      </c>
      <c r="G28" s="313">
        <v>0</v>
      </c>
      <c r="H28" s="313">
        <v>0</v>
      </c>
      <c r="I28" s="313">
        <v>0</v>
      </c>
      <c r="J28" s="313">
        <v>0</v>
      </c>
      <c r="K28" s="313">
        <v>43.611110000000004</v>
      </c>
      <c r="L28" s="313">
        <v>0</v>
      </c>
      <c r="M28" s="313">
        <f>SUM(Table13[[#This Row],[Principal]:[Other Charges]])</f>
        <v>2581.1816899999999</v>
      </c>
      <c r="N28" s="314"/>
    </row>
    <row r="29" spans="2:14" s="304" customFormat="1" ht="24" thickBot="1">
      <c r="B29" s="316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8"/>
      <c r="N29" s="314"/>
    </row>
    <row r="30" spans="2:14" s="304" customFormat="1" ht="24" thickBot="1">
      <c r="B30" s="329" t="s">
        <v>615</v>
      </c>
      <c r="C30" s="330">
        <f t="shared" ref="C30:M30" si="3">C31+C38</f>
        <v>0</v>
      </c>
      <c r="D30" s="330">
        <f t="shared" si="3"/>
        <v>114375</v>
      </c>
      <c r="E30" s="330">
        <f t="shared" si="3"/>
        <v>0</v>
      </c>
      <c r="F30" s="330">
        <f t="shared" si="3"/>
        <v>0</v>
      </c>
      <c r="G30" s="330">
        <f t="shared" si="3"/>
        <v>0</v>
      </c>
      <c r="H30" s="330">
        <f t="shared" si="3"/>
        <v>0</v>
      </c>
      <c r="I30" s="330">
        <f t="shared" si="3"/>
        <v>0</v>
      </c>
      <c r="J30" s="330">
        <f t="shared" si="3"/>
        <v>0</v>
      </c>
      <c r="K30" s="330">
        <f t="shared" si="3"/>
        <v>0</v>
      </c>
      <c r="L30" s="330">
        <f t="shared" si="3"/>
        <v>0</v>
      </c>
      <c r="M30" s="330">
        <f t="shared" si="3"/>
        <v>114375</v>
      </c>
      <c r="N30" s="311">
        <f>Table13[[#This Row],[Total]]/M44</f>
        <v>0.56516751301554324</v>
      </c>
    </row>
    <row r="31" spans="2:14" s="304" customFormat="1" ht="24" thickBot="1">
      <c r="B31" s="331" t="s">
        <v>616</v>
      </c>
      <c r="C31" s="332">
        <f t="shared" ref="C31:M31" si="4">C32+C33+C34+C35+C36+C37</f>
        <v>0</v>
      </c>
      <c r="D31" s="332">
        <f t="shared" si="4"/>
        <v>105937.5</v>
      </c>
      <c r="E31" s="332">
        <f t="shared" si="4"/>
        <v>0</v>
      </c>
      <c r="F31" s="332">
        <f t="shared" si="4"/>
        <v>0</v>
      </c>
      <c r="G31" s="332">
        <f t="shared" si="4"/>
        <v>0</v>
      </c>
      <c r="H31" s="332">
        <f t="shared" si="4"/>
        <v>0</v>
      </c>
      <c r="I31" s="332">
        <f t="shared" si="4"/>
        <v>0</v>
      </c>
      <c r="J31" s="332">
        <f t="shared" si="4"/>
        <v>0</v>
      </c>
      <c r="K31" s="332">
        <f t="shared" si="4"/>
        <v>0</v>
      </c>
      <c r="L31" s="332">
        <f t="shared" si="4"/>
        <v>0</v>
      </c>
      <c r="M31" s="330">
        <f t="shared" si="4"/>
        <v>105937.5</v>
      </c>
      <c r="N31" s="333"/>
    </row>
    <row r="32" spans="2:14" s="304" customFormat="1" ht="24" thickBot="1">
      <c r="B32" s="334" t="s">
        <v>617</v>
      </c>
      <c r="C32" s="335">
        <v>0</v>
      </c>
      <c r="D32" s="335">
        <v>0</v>
      </c>
      <c r="E32" s="335">
        <v>0</v>
      </c>
      <c r="F32" s="335">
        <v>0</v>
      </c>
      <c r="G32" s="335">
        <v>0</v>
      </c>
      <c r="H32" s="335">
        <v>0</v>
      </c>
      <c r="I32" s="335">
        <v>0</v>
      </c>
      <c r="J32" s="335">
        <v>0</v>
      </c>
      <c r="K32" s="335">
        <v>0</v>
      </c>
      <c r="L32" s="335">
        <v>0</v>
      </c>
      <c r="M32" s="313">
        <f>SUM(Table13[[#This Row],[Principal]:[Other Charges]])</f>
        <v>0</v>
      </c>
      <c r="N32" s="336"/>
    </row>
    <row r="33" spans="2:14" s="304" customFormat="1" ht="24" thickBot="1">
      <c r="B33" s="334" t="s">
        <v>618</v>
      </c>
      <c r="C33" s="335">
        <v>0</v>
      </c>
      <c r="D33" s="335">
        <v>0</v>
      </c>
      <c r="E33" s="335">
        <v>0</v>
      </c>
      <c r="F33" s="335">
        <v>0</v>
      </c>
      <c r="G33" s="335">
        <v>0</v>
      </c>
      <c r="H33" s="335">
        <v>0</v>
      </c>
      <c r="I33" s="335">
        <v>0</v>
      </c>
      <c r="J33" s="335">
        <v>0</v>
      </c>
      <c r="K33" s="335">
        <v>0</v>
      </c>
      <c r="L33" s="335">
        <v>0</v>
      </c>
      <c r="M33" s="313">
        <f>SUM(Table13[[#This Row],[Principal]:[Other Charges]])</f>
        <v>0</v>
      </c>
      <c r="N33" s="336"/>
    </row>
    <row r="34" spans="2:14" s="304" customFormat="1" ht="24" thickBot="1">
      <c r="B34" s="334" t="s">
        <v>619</v>
      </c>
      <c r="C34" s="335">
        <v>0</v>
      </c>
      <c r="D34" s="335">
        <v>0</v>
      </c>
      <c r="E34" s="335">
        <v>0</v>
      </c>
      <c r="F34" s="335">
        <v>0</v>
      </c>
      <c r="G34" s="335">
        <v>0</v>
      </c>
      <c r="H34" s="335">
        <v>0</v>
      </c>
      <c r="I34" s="335">
        <v>0</v>
      </c>
      <c r="J34" s="335">
        <v>0</v>
      </c>
      <c r="K34" s="335">
        <v>0</v>
      </c>
      <c r="L34" s="335">
        <v>0</v>
      </c>
      <c r="M34" s="313">
        <f>SUM(Table13[[#This Row],[Principal]:[Other Charges]])</f>
        <v>0</v>
      </c>
      <c r="N34" s="336"/>
    </row>
    <row r="35" spans="2:14" s="304" customFormat="1" ht="24" thickBot="1">
      <c r="B35" s="334" t="s">
        <v>620</v>
      </c>
      <c r="C35" s="335">
        <v>0</v>
      </c>
      <c r="D35" s="335">
        <v>0</v>
      </c>
      <c r="E35" s="335">
        <v>0</v>
      </c>
      <c r="F35" s="335">
        <v>0</v>
      </c>
      <c r="G35" s="335">
        <v>0</v>
      </c>
      <c r="H35" s="335">
        <v>0</v>
      </c>
      <c r="I35" s="335">
        <v>0</v>
      </c>
      <c r="J35" s="335">
        <v>0</v>
      </c>
      <c r="K35" s="335">
        <v>0</v>
      </c>
      <c r="L35" s="335">
        <v>0</v>
      </c>
      <c r="M35" s="313">
        <f>SUM(Table13[[#This Row],[Principal]:[Other Charges]])</f>
        <v>0</v>
      </c>
      <c r="N35" s="336"/>
    </row>
    <row r="36" spans="2:14" s="304" customFormat="1" ht="24" thickBot="1">
      <c r="B36" s="334" t="s">
        <v>621</v>
      </c>
      <c r="C36" s="335">
        <v>0</v>
      </c>
      <c r="D36" s="337">
        <v>57187.5</v>
      </c>
      <c r="E36" s="335">
        <v>0</v>
      </c>
      <c r="F36" s="335">
        <v>0</v>
      </c>
      <c r="G36" s="335">
        <v>0</v>
      </c>
      <c r="H36" s="335">
        <v>0</v>
      </c>
      <c r="I36" s="335">
        <v>0</v>
      </c>
      <c r="J36" s="335">
        <v>0</v>
      </c>
      <c r="K36" s="335">
        <v>0</v>
      </c>
      <c r="L36" s="335">
        <v>0</v>
      </c>
      <c r="M36" s="313">
        <f>SUM(Table13[[#This Row],[Principal]:[Other Charges]])</f>
        <v>57187.5</v>
      </c>
      <c r="N36" s="336"/>
    </row>
    <row r="37" spans="2:14" s="304" customFormat="1" ht="24" thickBot="1">
      <c r="B37" s="334" t="s">
        <v>622</v>
      </c>
      <c r="C37" s="335">
        <v>0</v>
      </c>
      <c r="D37" s="337">
        <v>48750</v>
      </c>
      <c r="E37" s="335">
        <v>0</v>
      </c>
      <c r="F37" s="335">
        <v>0</v>
      </c>
      <c r="G37" s="335">
        <v>0</v>
      </c>
      <c r="H37" s="335">
        <v>0</v>
      </c>
      <c r="I37" s="335">
        <v>0</v>
      </c>
      <c r="J37" s="335">
        <v>0</v>
      </c>
      <c r="K37" s="335">
        <v>0</v>
      </c>
      <c r="L37" s="335">
        <v>0</v>
      </c>
      <c r="M37" s="313">
        <f>SUM(Table13[[#This Row],[Principal]:[Other Charges]])</f>
        <v>48750</v>
      </c>
      <c r="N37" s="336"/>
    </row>
    <row r="38" spans="2:14" s="304" customFormat="1" ht="24" thickBot="1">
      <c r="B38" s="334" t="s">
        <v>623</v>
      </c>
      <c r="C38" s="335">
        <f t="shared" ref="C38:M38" si="5">C39</f>
        <v>0</v>
      </c>
      <c r="D38" s="337">
        <f t="shared" si="5"/>
        <v>8437.5</v>
      </c>
      <c r="E38" s="335">
        <f t="shared" si="5"/>
        <v>0</v>
      </c>
      <c r="F38" s="335">
        <f t="shared" si="5"/>
        <v>0</v>
      </c>
      <c r="G38" s="335">
        <f t="shared" si="5"/>
        <v>0</v>
      </c>
      <c r="H38" s="335">
        <f t="shared" si="5"/>
        <v>0</v>
      </c>
      <c r="I38" s="335">
        <f t="shared" si="5"/>
        <v>0</v>
      </c>
      <c r="J38" s="335">
        <f t="shared" si="5"/>
        <v>0</v>
      </c>
      <c r="K38" s="335">
        <f t="shared" si="5"/>
        <v>0</v>
      </c>
      <c r="L38" s="335">
        <f t="shared" si="5"/>
        <v>0</v>
      </c>
      <c r="M38" s="337">
        <f t="shared" si="5"/>
        <v>8437.5</v>
      </c>
      <c r="N38" s="336"/>
    </row>
    <row r="39" spans="2:14" s="304" customFormat="1" ht="24" thickBot="1">
      <c r="B39" s="334" t="s">
        <v>624</v>
      </c>
      <c r="C39" s="335">
        <v>0</v>
      </c>
      <c r="D39" s="337">
        <v>8437.5</v>
      </c>
      <c r="E39" s="335">
        <v>0</v>
      </c>
      <c r="F39" s="335">
        <v>0</v>
      </c>
      <c r="G39" s="335">
        <v>0</v>
      </c>
      <c r="H39" s="335">
        <v>0</v>
      </c>
      <c r="I39" s="335">
        <v>0</v>
      </c>
      <c r="J39" s="335">
        <v>0</v>
      </c>
      <c r="K39" s="335">
        <v>0</v>
      </c>
      <c r="L39" s="335">
        <v>0</v>
      </c>
      <c r="M39" s="337">
        <f>SUM(Table13[[#This Row],[Principal]:[Other Charges]])</f>
        <v>8437.5</v>
      </c>
      <c r="N39" s="336"/>
    </row>
    <row r="40" spans="2:14" s="304" customFormat="1" ht="24" thickBot="1">
      <c r="B40" s="331"/>
      <c r="C40" s="332"/>
      <c r="D40" s="338"/>
      <c r="E40" s="338"/>
      <c r="F40" s="332"/>
      <c r="G40" s="332"/>
      <c r="H40" s="332"/>
      <c r="I40" s="332"/>
      <c r="J40" s="332"/>
      <c r="K40" s="332"/>
      <c r="L40" s="332"/>
      <c r="M40" s="338"/>
      <c r="N40" s="336"/>
    </row>
    <row r="41" spans="2:14" s="304" customFormat="1" ht="24" thickBot="1">
      <c r="B41" s="329" t="s">
        <v>625</v>
      </c>
      <c r="C41" s="330">
        <f t="shared" ref="C41:M41" si="6">C42+C43</f>
        <v>0</v>
      </c>
      <c r="D41" s="330">
        <f t="shared" si="6"/>
        <v>20859.63</v>
      </c>
      <c r="E41" s="330">
        <f t="shared" si="6"/>
        <v>0</v>
      </c>
      <c r="F41" s="330">
        <f t="shared" si="6"/>
        <v>0</v>
      </c>
      <c r="G41" s="330">
        <f t="shared" si="6"/>
        <v>0</v>
      </c>
      <c r="H41" s="330">
        <f t="shared" si="6"/>
        <v>0</v>
      </c>
      <c r="I41" s="330">
        <f t="shared" si="6"/>
        <v>0</v>
      </c>
      <c r="J41" s="330">
        <f t="shared" si="6"/>
        <v>0</v>
      </c>
      <c r="K41" s="330">
        <f t="shared" si="6"/>
        <v>0</v>
      </c>
      <c r="L41" s="330">
        <f t="shared" si="6"/>
        <v>0</v>
      </c>
      <c r="M41" s="330">
        <f t="shared" si="6"/>
        <v>20859.63</v>
      </c>
      <c r="N41" s="311">
        <f>Table13[[#This Row],[Total]]/M44</f>
        <v>0.10307484336196213</v>
      </c>
    </row>
    <row r="42" spans="2:14" s="304" customFormat="1" ht="24" thickBot="1">
      <c r="B42" s="339" t="s">
        <v>626</v>
      </c>
      <c r="C42" s="313">
        <v>0</v>
      </c>
      <c r="D42" s="313">
        <v>0</v>
      </c>
      <c r="E42" s="313">
        <v>0</v>
      </c>
      <c r="F42" s="313">
        <v>0</v>
      </c>
      <c r="G42" s="313">
        <v>0</v>
      </c>
      <c r="H42" s="313">
        <v>0</v>
      </c>
      <c r="I42" s="313">
        <v>0</v>
      </c>
      <c r="J42" s="313">
        <v>0</v>
      </c>
      <c r="K42" s="313">
        <v>0</v>
      </c>
      <c r="L42" s="313">
        <v>0</v>
      </c>
      <c r="M42" s="313">
        <f>SUM(Table13[[#This Row],[Principal]:[Other Charges]])</f>
        <v>0</v>
      </c>
      <c r="N42" s="333"/>
    </row>
    <row r="43" spans="2:14" s="304" customFormat="1" ht="24" thickBot="1">
      <c r="B43" s="305" t="s">
        <v>627</v>
      </c>
      <c r="C43" s="313">
        <v>0</v>
      </c>
      <c r="D43" s="313">
        <v>20859.63</v>
      </c>
      <c r="E43" s="313">
        <v>0</v>
      </c>
      <c r="F43" s="313">
        <v>0</v>
      </c>
      <c r="G43" s="313">
        <v>0</v>
      </c>
      <c r="H43" s="313">
        <v>0</v>
      </c>
      <c r="I43" s="313">
        <v>0</v>
      </c>
      <c r="J43" s="313">
        <v>0</v>
      </c>
      <c r="K43" s="313">
        <v>0</v>
      </c>
      <c r="L43" s="313">
        <v>0</v>
      </c>
      <c r="M43" s="337">
        <f>SUM(Table13[[#This Row],[Principal]:[Other Charges]])</f>
        <v>20859.63</v>
      </c>
      <c r="N43" s="340"/>
    </row>
    <row r="44" spans="2:14" s="304" customFormat="1" ht="24" thickBot="1">
      <c r="B44" s="341" t="s">
        <v>628</v>
      </c>
      <c r="C44" s="342">
        <f t="shared" ref="C44:M44" si="7">C41+C30+C16+C5</f>
        <v>41293.629704726496</v>
      </c>
      <c r="D44" s="342">
        <f t="shared" si="7"/>
        <v>146857.58835736179</v>
      </c>
      <c r="E44" s="342">
        <f t="shared" si="7"/>
        <v>12493.385281819386</v>
      </c>
      <c r="F44" s="342">
        <f t="shared" si="7"/>
        <v>0</v>
      </c>
      <c r="G44" s="342">
        <f t="shared" si="7"/>
        <v>30.448432379300002</v>
      </c>
      <c r="H44" s="342">
        <f t="shared" si="7"/>
        <v>53.198789278699998</v>
      </c>
      <c r="I44" s="342">
        <f t="shared" si="7"/>
        <v>0</v>
      </c>
      <c r="J44" s="315">
        <f t="shared" si="7"/>
        <v>-176.79163426185943</v>
      </c>
      <c r="K44" s="342">
        <f t="shared" si="7"/>
        <v>1814.70209</v>
      </c>
      <c r="L44" s="342">
        <f t="shared" si="7"/>
        <v>7.4669137725735402</v>
      </c>
      <c r="M44" s="342">
        <f t="shared" si="7"/>
        <v>202373.62793507639</v>
      </c>
      <c r="N44" s="343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workbookViewId="0">
      <selection activeCell="E21" sqref="E21"/>
    </sheetView>
  </sheetViews>
  <sheetFormatPr defaultRowHeight="12.75"/>
  <cols>
    <col min="1" max="1" width="18.7109375" customWidth="1"/>
    <col min="2" max="2" width="17.140625" customWidth="1"/>
    <col min="3" max="4" width="23.5703125" customWidth="1"/>
    <col min="5" max="5" width="24.42578125" customWidth="1"/>
    <col min="6" max="6" width="28" style="32" customWidth="1"/>
    <col min="7" max="7" width="28.42578125" style="32" customWidth="1"/>
  </cols>
  <sheetData>
    <row r="1" spans="1:7" ht="24" customHeight="1">
      <c r="A1" s="176" t="s">
        <v>136</v>
      </c>
      <c r="B1" s="177"/>
      <c r="C1" s="177"/>
      <c r="D1" s="177"/>
      <c r="E1" s="177"/>
    </row>
    <row r="2" spans="1:7" ht="18.75" customHeight="1">
      <c r="A2" s="3" t="s">
        <v>138</v>
      </c>
      <c r="B2" s="10" t="s">
        <v>139</v>
      </c>
      <c r="C2" s="9" t="s">
        <v>185</v>
      </c>
      <c r="D2" s="9" t="s">
        <v>141</v>
      </c>
      <c r="E2" s="9" t="s">
        <v>187</v>
      </c>
      <c r="F2" s="178" t="s">
        <v>128</v>
      </c>
      <c r="G2" s="174" t="s">
        <v>129</v>
      </c>
    </row>
    <row r="3" spans="1:7" ht="17.25" customHeight="1">
      <c r="A3" s="3"/>
      <c r="B3" s="3"/>
      <c r="C3" s="3"/>
      <c r="D3" s="3" t="s">
        <v>186</v>
      </c>
      <c r="E3" s="3"/>
      <c r="F3" s="179"/>
      <c r="G3" s="175"/>
    </row>
    <row r="4" spans="1:7" ht="15">
      <c r="A4" s="6">
        <v>1</v>
      </c>
      <c r="B4" s="6" t="s">
        <v>144</v>
      </c>
      <c r="C4" s="7">
        <v>33264962.440000001</v>
      </c>
      <c r="D4" s="7"/>
      <c r="E4" s="7">
        <f>C4+D4</f>
        <v>33264962.440000001</v>
      </c>
      <c r="F4" s="42">
        <f>(E4/E$41) *100</f>
        <v>1.5362414479719186</v>
      </c>
      <c r="G4" s="42">
        <f>(E4/E$43)*100</f>
        <v>0.58703773752488697</v>
      </c>
    </row>
    <row r="5" spans="1:7" ht="15">
      <c r="A5" s="6">
        <v>2</v>
      </c>
      <c r="B5" s="6" t="s">
        <v>145</v>
      </c>
      <c r="C5" s="7">
        <v>29107434.510000002</v>
      </c>
      <c r="D5" s="7"/>
      <c r="E5" s="7">
        <f t="shared" ref="E5:E43" si="0">C5+D5</f>
        <v>29107434.510000002</v>
      </c>
      <c r="F5" s="42">
        <f t="shared" ref="F5:F41" si="1">(E5/E$41) *100</f>
        <v>1.3442386240190263</v>
      </c>
      <c r="G5" s="42">
        <f t="shared" ref="G5:G43" si="2">(E5/E$43)*100</f>
        <v>0.5136684741708134</v>
      </c>
    </row>
    <row r="6" spans="1:7" ht="15">
      <c r="A6" s="6">
        <v>3</v>
      </c>
      <c r="B6" s="6" t="s">
        <v>146</v>
      </c>
      <c r="C6" s="7">
        <v>62648075.210000001</v>
      </c>
      <c r="D6" s="7"/>
      <c r="E6" s="7">
        <f t="shared" si="0"/>
        <v>62648075.210000001</v>
      </c>
      <c r="F6" s="42">
        <f t="shared" si="1"/>
        <v>2.8932114367138317</v>
      </c>
      <c r="G6" s="42">
        <f t="shared" si="2"/>
        <v>1.1055711966577935</v>
      </c>
    </row>
    <row r="7" spans="1:7" ht="15">
      <c r="A7" s="6">
        <v>4</v>
      </c>
      <c r="B7" s="6" t="s">
        <v>147</v>
      </c>
      <c r="C7" s="7">
        <v>24446469.98</v>
      </c>
      <c r="D7" s="7"/>
      <c r="E7" s="7">
        <f t="shared" si="0"/>
        <v>24446469.98</v>
      </c>
      <c r="F7" s="42">
        <f t="shared" si="1"/>
        <v>1.1289861068569191</v>
      </c>
      <c r="G7" s="42">
        <f t="shared" si="2"/>
        <v>0.43141489948813744</v>
      </c>
    </row>
    <row r="8" spans="1:7" ht="15">
      <c r="A8" s="6">
        <v>5</v>
      </c>
      <c r="B8" s="6" t="s">
        <v>148</v>
      </c>
      <c r="C8" s="7">
        <v>63428015.530000001</v>
      </c>
      <c r="D8" s="7"/>
      <c r="E8" s="7">
        <f t="shared" si="0"/>
        <v>63428015.530000001</v>
      </c>
      <c r="F8" s="42">
        <f t="shared" si="1"/>
        <v>2.9292306160136619</v>
      </c>
      <c r="G8" s="42">
        <f t="shared" si="2"/>
        <v>1.1193350601127146</v>
      </c>
    </row>
    <row r="9" spans="1:7" ht="15">
      <c r="A9" s="6">
        <v>6</v>
      </c>
      <c r="B9" s="6" t="s">
        <v>149</v>
      </c>
      <c r="C9" s="7">
        <v>27447347.48</v>
      </c>
      <c r="D9" s="7"/>
      <c r="E9" s="7">
        <f t="shared" si="0"/>
        <v>27447347.48</v>
      </c>
      <c r="F9" s="42">
        <f t="shared" si="1"/>
        <v>1.2675725370716393</v>
      </c>
      <c r="G9" s="42">
        <f t="shared" si="2"/>
        <v>0.48437237212520373</v>
      </c>
    </row>
    <row r="10" spans="1:7" ht="15">
      <c r="A10" s="6">
        <v>7</v>
      </c>
      <c r="B10" s="6" t="s">
        <v>150</v>
      </c>
      <c r="C10" s="7">
        <v>26580524.859999999</v>
      </c>
      <c r="D10" s="7"/>
      <c r="E10" s="7">
        <f t="shared" si="0"/>
        <v>26580524.859999999</v>
      </c>
      <c r="F10" s="42">
        <f t="shared" si="1"/>
        <v>1.2275409621289197</v>
      </c>
      <c r="G10" s="42">
        <f t="shared" si="2"/>
        <v>0.46907526813484096</v>
      </c>
    </row>
    <row r="11" spans="1:7" ht="15">
      <c r="A11" s="6">
        <v>8</v>
      </c>
      <c r="B11" s="6" t="s">
        <v>151</v>
      </c>
      <c r="C11" s="7">
        <v>12957250.220000001</v>
      </c>
      <c r="D11" s="7"/>
      <c r="E11" s="7">
        <f t="shared" si="0"/>
        <v>12957250.220000001</v>
      </c>
      <c r="F11" s="42">
        <f t="shared" si="1"/>
        <v>0.59839132166797837</v>
      </c>
      <c r="G11" s="42">
        <f t="shared" si="2"/>
        <v>0.22866085802478497</v>
      </c>
    </row>
    <row r="12" spans="1:7" ht="15">
      <c r="A12" s="6">
        <v>9</v>
      </c>
      <c r="B12" s="6" t="s">
        <v>152</v>
      </c>
      <c r="C12" s="7">
        <v>107532721.29000001</v>
      </c>
      <c r="D12" s="7"/>
      <c r="E12" s="7">
        <f t="shared" si="0"/>
        <v>107532721.29000001</v>
      </c>
      <c r="F12" s="42">
        <f t="shared" si="1"/>
        <v>4.9660727486728629</v>
      </c>
      <c r="G12" s="42">
        <f t="shared" si="2"/>
        <v>1.8976653146636122</v>
      </c>
    </row>
    <row r="13" spans="1:7" ht="15">
      <c r="A13" s="6">
        <v>10</v>
      </c>
      <c r="B13" s="6" t="s">
        <v>153</v>
      </c>
      <c r="C13" s="7">
        <v>15404872.07</v>
      </c>
      <c r="D13" s="7"/>
      <c r="E13" s="7">
        <f t="shared" si="0"/>
        <v>15404872.07</v>
      </c>
      <c r="F13" s="42">
        <f t="shared" si="1"/>
        <v>0.71142731687506344</v>
      </c>
      <c r="G13" s="42">
        <f t="shared" si="2"/>
        <v>0.27185484616567396</v>
      </c>
    </row>
    <row r="14" spans="1:7" ht="15">
      <c r="A14" s="6">
        <v>11</v>
      </c>
      <c r="B14" s="6" t="s">
        <v>154</v>
      </c>
      <c r="C14" s="7">
        <v>41193845.859999999</v>
      </c>
      <c r="D14" s="7"/>
      <c r="E14" s="7">
        <f t="shared" si="0"/>
        <v>41193845.859999999</v>
      </c>
      <c r="F14" s="42">
        <f t="shared" si="1"/>
        <v>1.9024128924132471</v>
      </c>
      <c r="G14" s="42">
        <f t="shared" si="2"/>
        <v>0.72696135211999746</v>
      </c>
    </row>
    <row r="15" spans="1:7" ht="15">
      <c r="A15" s="6">
        <v>12</v>
      </c>
      <c r="B15" s="6" t="s">
        <v>155</v>
      </c>
      <c r="C15" s="7">
        <v>42514650.659999996</v>
      </c>
      <c r="D15" s="7"/>
      <c r="E15" s="7">
        <f t="shared" si="0"/>
        <v>42514650.659999996</v>
      </c>
      <c r="F15" s="42">
        <f t="shared" si="1"/>
        <v>1.9634102580979398</v>
      </c>
      <c r="G15" s="42">
        <f t="shared" si="2"/>
        <v>0.75027002901697371</v>
      </c>
    </row>
    <row r="16" spans="1:7" ht="15">
      <c r="A16" s="6">
        <v>13</v>
      </c>
      <c r="B16" s="6" t="s">
        <v>156</v>
      </c>
      <c r="C16" s="7">
        <v>34399021.5</v>
      </c>
      <c r="D16" s="7"/>
      <c r="E16" s="7">
        <f t="shared" si="0"/>
        <v>34399021.5</v>
      </c>
      <c r="F16" s="42">
        <f t="shared" si="1"/>
        <v>1.5886145277720971</v>
      </c>
      <c r="G16" s="42">
        <f t="shared" si="2"/>
        <v>0.60705085090214639</v>
      </c>
    </row>
    <row r="17" spans="1:7" ht="15">
      <c r="A17" s="6">
        <v>14</v>
      </c>
      <c r="B17" s="6" t="s">
        <v>157</v>
      </c>
      <c r="C17" s="7">
        <v>44895364.740000002</v>
      </c>
      <c r="D17" s="7"/>
      <c r="E17" s="7">
        <f t="shared" si="0"/>
        <v>44895364.740000002</v>
      </c>
      <c r="F17" s="42">
        <f t="shared" si="1"/>
        <v>2.0733563207776471</v>
      </c>
      <c r="G17" s="42">
        <f t="shared" si="2"/>
        <v>0.79228327372565588</v>
      </c>
    </row>
    <row r="18" spans="1:7" ht="15">
      <c r="A18" s="6">
        <v>15</v>
      </c>
      <c r="B18" s="6" t="s">
        <v>158</v>
      </c>
      <c r="C18" s="7">
        <v>28372666.879999999</v>
      </c>
      <c r="D18" s="7"/>
      <c r="E18" s="7">
        <f t="shared" si="0"/>
        <v>28372666.879999999</v>
      </c>
      <c r="F18" s="42">
        <f t="shared" si="1"/>
        <v>1.3103056084663984</v>
      </c>
      <c r="G18" s="42">
        <f t="shared" si="2"/>
        <v>0.50070178803973098</v>
      </c>
    </row>
    <row r="19" spans="1:7" ht="15">
      <c r="A19" s="6">
        <v>16</v>
      </c>
      <c r="B19" s="6" t="s">
        <v>159</v>
      </c>
      <c r="C19" s="7">
        <v>50277216.07</v>
      </c>
      <c r="D19" s="7"/>
      <c r="E19" s="7">
        <f t="shared" si="0"/>
        <v>50277216.07</v>
      </c>
      <c r="F19" s="42">
        <f t="shared" si="1"/>
        <v>2.3219008094383953</v>
      </c>
      <c r="G19" s="42">
        <f t="shared" si="2"/>
        <v>0.88725857496512128</v>
      </c>
    </row>
    <row r="20" spans="1:7" ht="15">
      <c r="A20" s="6">
        <v>17</v>
      </c>
      <c r="B20" s="6" t="s">
        <v>160</v>
      </c>
      <c r="C20" s="7">
        <v>27752300.120000001</v>
      </c>
      <c r="D20" s="7"/>
      <c r="E20" s="7">
        <f t="shared" si="0"/>
        <v>27752300.120000001</v>
      </c>
      <c r="F20" s="42">
        <f t="shared" si="1"/>
        <v>1.2816558502899078</v>
      </c>
      <c r="G20" s="42">
        <f t="shared" si="2"/>
        <v>0.48975397170346091</v>
      </c>
    </row>
    <row r="21" spans="1:7" ht="15">
      <c r="A21" s="6">
        <v>18</v>
      </c>
      <c r="B21" s="6" t="s">
        <v>161</v>
      </c>
      <c r="C21" s="7">
        <v>182261250.47</v>
      </c>
      <c r="D21" s="7"/>
      <c r="E21" s="7">
        <f t="shared" si="0"/>
        <v>182261250.47</v>
      </c>
      <c r="F21" s="42">
        <f t="shared" si="1"/>
        <v>8.4171833302453383</v>
      </c>
      <c r="G21" s="42">
        <f t="shared" si="2"/>
        <v>3.2164242574255417</v>
      </c>
    </row>
    <row r="22" spans="1:7" ht="15">
      <c r="A22" s="6">
        <v>19</v>
      </c>
      <c r="B22" s="6" t="s">
        <v>162</v>
      </c>
      <c r="C22" s="7">
        <v>59777794.579999998</v>
      </c>
      <c r="D22" s="7"/>
      <c r="E22" s="7">
        <f t="shared" si="0"/>
        <v>59777794.579999998</v>
      </c>
      <c r="F22" s="42">
        <f t="shared" si="1"/>
        <v>2.7606562270372761</v>
      </c>
      <c r="G22" s="42">
        <f t="shared" si="2"/>
        <v>1.0549184099565947</v>
      </c>
    </row>
    <row r="23" spans="1:7" ht="15">
      <c r="A23" s="6">
        <v>20</v>
      </c>
      <c r="B23" s="6" t="s">
        <v>163</v>
      </c>
      <c r="C23" s="7">
        <v>74138585.890000001</v>
      </c>
      <c r="D23" s="7"/>
      <c r="E23" s="7">
        <f t="shared" si="0"/>
        <v>74138585.890000001</v>
      </c>
      <c r="F23" s="42">
        <f t="shared" si="1"/>
        <v>3.4238658391295647</v>
      </c>
      <c r="G23" s="42">
        <f t="shared" si="2"/>
        <v>1.3083480194111443</v>
      </c>
    </row>
    <row r="24" spans="1:7" ht="15">
      <c r="A24" s="6">
        <v>21</v>
      </c>
      <c r="B24" s="6" t="s">
        <v>164</v>
      </c>
      <c r="C24" s="7">
        <v>48308816.939999998</v>
      </c>
      <c r="D24" s="7"/>
      <c r="E24" s="7">
        <f t="shared" si="0"/>
        <v>48308816.939999998</v>
      </c>
      <c r="F24" s="42">
        <f t="shared" si="1"/>
        <v>2.2309962627968005</v>
      </c>
      <c r="G24" s="42">
        <f t="shared" si="2"/>
        <v>0.85252158784525389</v>
      </c>
    </row>
    <row r="25" spans="1:7" ht="15">
      <c r="A25" s="6">
        <v>22</v>
      </c>
      <c r="B25" s="6" t="s">
        <v>165</v>
      </c>
      <c r="C25" s="7">
        <v>34303342.090000004</v>
      </c>
      <c r="D25" s="7"/>
      <c r="E25" s="7">
        <f t="shared" si="0"/>
        <v>34303342.090000004</v>
      </c>
      <c r="F25" s="42">
        <f t="shared" si="1"/>
        <v>1.5841958642721876</v>
      </c>
      <c r="G25" s="42">
        <f t="shared" si="2"/>
        <v>0.60536236487197514</v>
      </c>
    </row>
    <row r="26" spans="1:7" ht="15">
      <c r="A26" s="6">
        <v>23</v>
      </c>
      <c r="B26" s="6" t="s">
        <v>166</v>
      </c>
      <c r="C26" s="7">
        <v>43989319.829999998</v>
      </c>
      <c r="D26" s="7"/>
      <c r="E26" s="7">
        <f t="shared" si="0"/>
        <v>43989319.829999998</v>
      </c>
      <c r="F26" s="42">
        <f t="shared" si="1"/>
        <v>2.0315133832731607</v>
      </c>
      <c r="G26" s="42">
        <f t="shared" si="2"/>
        <v>0.77629400107814583</v>
      </c>
    </row>
    <row r="27" spans="1:7" ht="15">
      <c r="A27" s="6">
        <v>24</v>
      </c>
      <c r="B27" s="6" t="s">
        <v>167</v>
      </c>
      <c r="C27" s="7">
        <v>491847295.52999997</v>
      </c>
      <c r="D27" s="7"/>
      <c r="E27" s="7">
        <f t="shared" si="0"/>
        <v>491847295.52999997</v>
      </c>
      <c r="F27" s="42">
        <f t="shared" si="1"/>
        <v>22.714476315100246</v>
      </c>
      <c r="G27" s="42">
        <f t="shared" si="2"/>
        <v>8.6797910593301602</v>
      </c>
    </row>
    <row r="28" spans="1:7" ht="15">
      <c r="A28" s="6">
        <v>25</v>
      </c>
      <c r="B28" s="6" t="s">
        <v>168</v>
      </c>
      <c r="C28" s="7">
        <v>37062758.789999999</v>
      </c>
      <c r="D28" s="7"/>
      <c r="E28" s="7">
        <f t="shared" si="0"/>
        <v>37062758.789999999</v>
      </c>
      <c r="F28" s="42">
        <f t="shared" si="1"/>
        <v>1.7116311594243168</v>
      </c>
      <c r="G28" s="42">
        <f t="shared" si="2"/>
        <v>0.65405869932231953</v>
      </c>
    </row>
    <row r="29" spans="1:7" ht="15">
      <c r="A29" s="6">
        <v>26</v>
      </c>
      <c r="B29" s="6" t="s">
        <v>169</v>
      </c>
      <c r="C29" s="7">
        <v>28142518.989999998</v>
      </c>
      <c r="D29" s="7"/>
      <c r="E29" s="7">
        <f t="shared" si="0"/>
        <v>28142518.989999998</v>
      </c>
      <c r="F29" s="42">
        <f t="shared" si="1"/>
        <v>1.2996769258572116</v>
      </c>
      <c r="G29" s="42">
        <f t="shared" si="2"/>
        <v>0.49664029249812575</v>
      </c>
    </row>
    <row r="30" spans="1:7" ht="15">
      <c r="A30" s="6">
        <v>27</v>
      </c>
      <c r="B30" s="6" t="s">
        <v>170</v>
      </c>
      <c r="C30" s="7">
        <v>94575129.900000006</v>
      </c>
      <c r="D30" s="7"/>
      <c r="E30" s="7">
        <f t="shared" si="0"/>
        <v>94575129.900000006</v>
      </c>
      <c r="F30" s="42">
        <f t="shared" si="1"/>
        <v>4.3676656711026869</v>
      </c>
      <c r="G30" s="42">
        <f t="shared" si="2"/>
        <v>1.6689984358995804</v>
      </c>
    </row>
    <row r="31" spans="1:7" ht="15">
      <c r="A31" s="6">
        <v>28</v>
      </c>
      <c r="B31" s="6" t="s">
        <v>171</v>
      </c>
      <c r="C31" s="7">
        <v>50022172.539999999</v>
      </c>
      <c r="D31" s="7"/>
      <c r="E31" s="7">
        <f t="shared" si="0"/>
        <v>50022172.539999999</v>
      </c>
      <c r="F31" s="42">
        <f t="shared" si="1"/>
        <v>2.3101223971666309</v>
      </c>
      <c r="G31" s="42">
        <f t="shared" si="2"/>
        <v>0.88275773787289225</v>
      </c>
    </row>
    <row r="32" spans="1:7" ht="15">
      <c r="A32" s="6">
        <v>29</v>
      </c>
      <c r="B32" s="6" t="s">
        <v>172</v>
      </c>
      <c r="C32" s="7">
        <v>61489569.100000001</v>
      </c>
      <c r="D32" s="7"/>
      <c r="E32" s="7">
        <f t="shared" si="0"/>
        <v>61489569.100000001</v>
      </c>
      <c r="F32" s="42">
        <f t="shared" si="1"/>
        <v>2.8397093440203305</v>
      </c>
      <c r="G32" s="42">
        <f t="shared" si="2"/>
        <v>1.0851266581452421</v>
      </c>
    </row>
    <row r="33" spans="1:7" ht="15">
      <c r="A33" s="6">
        <v>30</v>
      </c>
      <c r="B33" s="6" t="s">
        <v>173</v>
      </c>
      <c r="C33" s="7">
        <v>78085379.909999996</v>
      </c>
      <c r="D33" s="7"/>
      <c r="E33" s="7">
        <f t="shared" si="0"/>
        <v>78085379.909999996</v>
      </c>
      <c r="F33" s="42">
        <f t="shared" si="1"/>
        <v>3.606136556286331</v>
      </c>
      <c r="G33" s="42">
        <f t="shared" si="2"/>
        <v>1.3779983921165568</v>
      </c>
    </row>
    <row r="34" spans="1:7" ht="15">
      <c r="A34" s="6">
        <v>31</v>
      </c>
      <c r="B34" s="6" t="s">
        <v>174</v>
      </c>
      <c r="C34" s="7">
        <v>20433976.300000001</v>
      </c>
      <c r="D34" s="7"/>
      <c r="E34" s="7">
        <f t="shared" si="0"/>
        <v>20433976.300000001</v>
      </c>
      <c r="F34" s="42">
        <f t="shared" si="1"/>
        <v>0.94368125007075354</v>
      </c>
      <c r="G34" s="42">
        <f t="shared" si="2"/>
        <v>0.36060510326519885</v>
      </c>
    </row>
    <row r="35" spans="1:7" ht="15">
      <c r="A35" s="6">
        <v>32</v>
      </c>
      <c r="B35" s="6" t="s">
        <v>175</v>
      </c>
      <c r="C35" s="7">
        <v>33859588.210000001</v>
      </c>
      <c r="D35" s="7"/>
      <c r="E35" s="7">
        <f t="shared" si="0"/>
        <v>33859588.210000001</v>
      </c>
      <c r="F35" s="42">
        <f t="shared" si="1"/>
        <v>1.56370243655875</v>
      </c>
      <c r="G35" s="42">
        <f t="shared" si="2"/>
        <v>0.5975312941409332</v>
      </c>
    </row>
    <row r="36" spans="1:7" ht="15">
      <c r="A36" s="6">
        <v>33</v>
      </c>
      <c r="B36" s="6" t="s">
        <v>176</v>
      </c>
      <c r="C36" s="7">
        <v>40093825.619999997</v>
      </c>
      <c r="D36" s="7"/>
      <c r="E36" s="7">
        <f t="shared" si="0"/>
        <v>40093825.619999997</v>
      </c>
      <c r="F36" s="42">
        <f t="shared" si="1"/>
        <v>1.8516117923265087</v>
      </c>
      <c r="G36" s="42">
        <f t="shared" si="2"/>
        <v>0.70754893299925059</v>
      </c>
    </row>
    <row r="37" spans="1:7" ht="15">
      <c r="A37" s="6">
        <v>34</v>
      </c>
      <c r="B37" s="6" t="s">
        <v>177</v>
      </c>
      <c r="C37" s="7">
        <v>20396408.399999999</v>
      </c>
      <c r="D37" s="7"/>
      <c r="E37" s="7">
        <f t="shared" si="0"/>
        <v>20396408.399999999</v>
      </c>
      <c r="F37" s="42">
        <f t="shared" si="1"/>
        <v>0.94194629049587464</v>
      </c>
      <c r="G37" s="42">
        <f t="shared" si="2"/>
        <v>0.35994213017273435</v>
      </c>
    </row>
    <row r="38" spans="1:7" ht="15">
      <c r="A38" s="6">
        <v>35</v>
      </c>
      <c r="B38" s="6" t="s">
        <v>178</v>
      </c>
      <c r="C38" s="7">
        <v>31188905.449999999</v>
      </c>
      <c r="D38" s="7"/>
      <c r="E38" s="7">
        <f t="shared" si="0"/>
        <v>31188905.449999999</v>
      </c>
      <c r="F38" s="42">
        <f t="shared" si="1"/>
        <v>1.4403650494296862</v>
      </c>
      <c r="G38" s="42">
        <f t="shared" si="2"/>
        <v>0.5504008767263654</v>
      </c>
    </row>
    <row r="39" spans="1:7" ht="15">
      <c r="A39" s="6">
        <v>36</v>
      </c>
      <c r="B39" s="6" t="s">
        <v>179</v>
      </c>
      <c r="C39" s="7">
        <v>26305193.25</v>
      </c>
      <c r="D39" s="7"/>
      <c r="E39" s="7">
        <f t="shared" si="0"/>
        <v>26305193.25</v>
      </c>
      <c r="F39" s="42">
        <f t="shared" si="1"/>
        <v>1.2148256063854175</v>
      </c>
      <c r="G39" s="42">
        <f t="shared" si="2"/>
        <v>0.46421640061935776</v>
      </c>
    </row>
    <row r="40" spans="1:7" ht="15">
      <c r="A40" s="6">
        <v>37</v>
      </c>
      <c r="B40" s="6" t="s">
        <v>180</v>
      </c>
      <c r="C40" s="7">
        <v>36842710.880000003</v>
      </c>
      <c r="D40" s="7"/>
      <c r="E40" s="7">
        <f t="shared" si="0"/>
        <v>36842710.880000003</v>
      </c>
      <c r="F40" s="42">
        <f t="shared" si="1"/>
        <v>1.7014689137734664</v>
      </c>
      <c r="G40" s="42">
        <f t="shared" si="2"/>
        <v>0.65017544145102413</v>
      </c>
    </row>
    <row r="41" spans="1:7" s="41" customFormat="1" ht="15">
      <c r="A41" s="39"/>
      <c r="B41" s="39" t="s">
        <v>188</v>
      </c>
      <c r="C41" s="40">
        <v>2165347282.0900002</v>
      </c>
      <c r="D41" s="40"/>
      <c r="E41" s="40">
        <f t="shared" si="0"/>
        <v>2165347282.0900002</v>
      </c>
      <c r="F41" s="43">
        <f t="shared" si="1"/>
        <v>100</v>
      </c>
      <c r="G41" s="43">
        <f t="shared" si="2"/>
        <v>38.212595962689946</v>
      </c>
    </row>
    <row r="42" spans="1:7" s="38" customFormat="1" ht="15">
      <c r="A42" s="36"/>
      <c r="B42" s="36" t="s">
        <v>182</v>
      </c>
      <c r="C42" s="37">
        <v>2903577117.9099998</v>
      </c>
      <c r="D42" s="37">
        <v>597655500</v>
      </c>
      <c r="E42" s="37">
        <f t="shared" si="0"/>
        <v>3501232617.9099998</v>
      </c>
      <c r="F42" s="44"/>
      <c r="G42" s="45">
        <f t="shared" si="2"/>
        <v>61.787404037310054</v>
      </c>
    </row>
    <row r="43" spans="1:7" s="35" customFormat="1" ht="15">
      <c r="A43" s="33"/>
      <c r="B43" s="33" t="s">
        <v>189</v>
      </c>
      <c r="C43" s="34">
        <v>5068924400</v>
      </c>
      <c r="D43" s="34">
        <v>597655500</v>
      </c>
      <c r="E43" s="34">
        <f t="shared" si="0"/>
        <v>5666579900</v>
      </c>
      <c r="F43" s="46"/>
      <c r="G43" s="47">
        <f t="shared" si="2"/>
        <v>100</v>
      </c>
    </row>
    <row r="44" spans="1:7" ht="24.75" customHeight="1">
      <c r="A44" s="6" t="s">
        <v>184</v>
      </c>
      <c r="B44" s="6"/>
      <c r="C44" s="6"/>
      <c r="D44" s="6"/>
      <c r="E44" s="6"/>
    </row>
  </sheetData>
  <mergeCells count="3">
    <mergeCell ref="G2:G3"/>
    <mergeCell ref="A1:E1"/>
    <mergeCell ref="F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tabSelected="1" workbookViewId="0">
      <selection activeCell="A8" sqref="A8"/>
    </sheetView>
  </sheetViews>
  <sheetFormatPr defaultRowHeight="12.75"/>
  <cols>
    <col min="1" max="1" width="12.5703125" customWidth="1"/>
    <col min="2" max="2" width="26" customWidth="1"/>
    <col min="3" max="3" width="21.85546875" customWidth="1"/>
    <col min="4" max="4" width="26.85546875" customWidth="1"/>
    <col min="5" max="5" width="18.7109375" customWidth="1"/>
  </cols>
  <sheetData>
    <row r="1" spans="1:5" ht="24" customHeight="1">
      <c r="A1" s="6" t="s">
        <v>136</v>
      </c>
      <c r="B1" s="6"/>
      <c r="C1" s="6"/>
      <c r="D1" s="6"/>
      <c r="E1" s="6"/>
    </row>
    <row r="2" spans="1:5" ht="15">
      <c r="A2" s="6" t="s">
        <v>137</v>
      </c>
      <c r="B2" s="6"/>
      <c r="C2" s="6"/>
      <c r="D2" s="6"/>
      <c r="E2" s="6"/>
    </row>
    <row r="3" spans="1:5" ht="15">
      <c r="A3" s="6"/>
      <c r="B3" s="6"/>
      <c r="C3" s="6"/>
      <c r="D3" s="6"/>
      <c r="E3" s="6"/>
    </row>
    <row r="4" spans="1:5" ht="15">
      <c r="A4" s="6" t="s">
        <v>138</v>
      </c>
      <c r="B4" s="6" t="s">
        <v>139</v>
      </c>
      <c r="C4" s="6" t="s">
        <v>140</v>
      </c>
      <c r="D4" s="6" t="s">
        <v>141</v>
      </c>
      <c r="E4" s="6" t="s">
        <v>142</v>
      </c>
    </row>
    <row r="5" spans="1:5" ht="15">
      <c r="A5" s="6"/>
      <c r="B5" s="6"/>
      <c r="C5" s="6"/>
      <c r="D5" s="6" t="s">
        <v>143</v>
      </c>
      <c r="E5" s="6"/>
    </row>
    <row r="6" spans="1:5" ht="15">
      <c r="A6" s="6">
        <v>1</v>
      </c>
      <c r="B6" s="6" t="s">
        <v>144</v>
      </c>
      <c r="C6" s="7">
        <v>33264962.440000001</v>
      </c>
      <c r="D6" s="7"/>
      <c r="E6" s="7">
        <v>33264962.440000001</v>
      </c>
    </row>
    <row r="7" spans="1:5" ht="15">
      <c r="A7" s="6">
        <v>2</v>
      </c>
      <c r="B7" s="6" t="s">
        <v>145</v>
      </c>
      <c r="C7" s="7">
        <v>29107434.510000002</v>
      </c>
      <c r="D7" s="7"/>
      <c r="E7" s="7">
        <v>29107434.510000002</v>
      </c>
    </row>
    <row r="8" spans="1:5" ht="15">
      <c r="A8" s="6">
        <v>3</v>
      </c>
      <c r="B8" s="6" t="s">
        <v>146</v>
      </c>
      <c r="C8" s="7">
        <v>62648075.210000001</v>
      </c>
      <c r="D8" s="7"/>
      <c r="E8" s="7">
        <v>62648075.210000001</v>
      </c>
    </row>
    <row r="9" spans="1:5" ht="15">
      <c r="A9" s="6">
        <v>4</v>
      </c>
      <c r="B9" s="6" t="s">
        <v>147</v>
      </c>
      <c r="C9" s="7">
        <v>24446469.98</v>
      </c>
      <c r="D9" s="7"/>
      <c r="E9" s="7">
        <v>24446469.98</v>
      </c>
    </row>
    <row r="10" spans="1:5" ht="15">
      <c r="A10" s="6">
        <v>5</v>
      </c>
      <c r="B10" s="6" t="s">
        <v>148</v>
      </c>
      <c r="C10" s="7">
        <v>63428015.530000001</v>
      </c>
      <c r="D10" s="7"/>
      <c r="E10" s="7">
        <v>63428015.530000001</v>
      </c>
    </row>
    <row r="11" spans="1:5" ht="15">
      <c r="A11" s="6">
        <v>6</v>
      </c>
      <c r="B11" s="6" t="s">
        <v>149</v>
      </c>
      <c r="C11" s="7">
        <v>27447347.48</v>
      </c>
      <c r="D11" s="7"/>
      <c r="E11" s="7">
        <v>27447347.48</v>
      </c>
    </row>
    <row r="12" spans="1:5" ht="15">
      <c r="A12" s="6">
        <v>7</v>
      </c>
      <c r="B12" s="6" t="s">
        <v>150</v>
      </c>
      <c r="C12" s="7">
        <v>26580524.859999999</v>
      </c>
      <c r="D12" s="7"/>
      <c r="E12" s="7">
        <v>26580524.859999999</v>
      </c>
    </row>
    <row r="13" spans="1:5" ht="15">
      <c r="A13" s="6">
        <v>8</v>
      </c>
      <c r="B13" s="6" t="s">
        <v>151</v>
      </c>
      <c r="C13" s="7">
        <v>12957250.220000001</v>
      </c>
      <c r="D13" s="7"/>
      <c r="E13" s="7">
        <v>12957250.220000001</v>
      </c>
    </row>
    <row r="14" spans="1:5" ht="15">
      <c r="A14" s="6">
        <v>9</v>
      </c>
      <c r="B14" s="6" t="s">
        <v>152</v>
      </c>
      <c r="C14" s="7">
        <v>107532721.29000001</v>
      </c>
      <c r="D14" s="7"/>
      <c r="E14" s="7">
        <v>107532721.29000001</v>
      </c>
    </row>
    <row r="15" spans="1:5" ht="15">
      <c r="A15" s="6">
        <v>10</v>
      </c>
      <c r="B15" s="6" t="s">
        <v>153</v>
      </c>
      <c r="C15" s="7">
        <v>15404872.07</v>
      </c>
      <c r="D15" s="7"/>
      <c r="E15" s="7">
        <v>15404872.07</v>
      </c>
    </row>
    <row r="16" spans="1:5" ht="15">
      <c r="A16" s="6">
        <v>11</v>
      </c>
      <c r="B16" s="6" t="s">
        <v>154</v>
      </c>
      <c r="C16" s="7">
        <v>41193845.859999999</v>
      </c>
      <c r="D16" s="7"/>
      <c r="E16" s="7">
        <v>41193845.859999999</v>
      </c>
    </row>
    <row r="17" spans="1:5" ht="15">
      <c r="A17" s="6">
        <v>12</v>
      </c>
      <c r="B17" s="6" t="s">
        <v>155</v>
      </c>
      <c r="C17" s="7">
        <v>42514650.659999996</v>
      </c>
      <c r="D17" s="7"/>
      <c r="E17" s="7">
        <v>42514650.659999996</v>
      </c>
    </row>
    <row r="18" spans="1:5" ht="15">
      <c r="A18" s="6">
        <v>13</v>
      </c>
      <c r="B18" s="6" t="s">
        <v>156</v>
      </c>
      <c r="C18" s="7">
        <v>34399021.5</v>
      </c>
      <c r="D18" s="7"/>
      <c r="E18" s="7">
        <v>34399021.5</v>
      </c>
    </row>
    <row r="19" spans="1:5" ht="15">
      <c r="A19" s="6">
        <v>14</v>
      </c>
      <c r="B19" s="6" t="s">
        <v>157</v>
      </c>
      <c r="C19" s="7">
        <v>44895364.740000002</v>
      </c>
      <c r="D19" s="7"/>
      <c r="E19" s="7">
        <v>44895364.740000002</v>
      </c>
    </row>
    <row r="20" spans="1:5" ht="15">
      <c r="A20" s="6">
        <v>15</v>
      </c>
      <c r="B20" s="6" t="s">
        <v>158</v>
      </c>
      <c r="C20" s="7">
        <v>28372666.879999999</v>
      </c>
      <c r="D20" s="7"/>
      <c r="E20" s="7">
        <v>28372666.879999999</v>
      </c>
    </row>
    <row r="21" spans="1:5" ht="15">
      <c r="A21" s="6">
        <v>16</v>
      </c>
      <c r="B21" s="6" t="s">
        <v>159</v>
      </c>
      <c r="C21" s="7">
        <v>50277216.07</v>
      </c>
      <c r="D21" s="7"/>
      <c r="E21" s="7">
        <v>50277216.07</v>
      </c>
    </row>
    <row r="22" spans="1:5" ht="15">
      <c r="A22" s="6">
        <v>17</v>
      </c>
      <c r="B22" s="6" t="s">
        <v>160</v>
      </c>
      <c r="C22" s="7">
        <v>27752300.120000001</v>
      </c>
      <c r="D22" s="7"/>
      <c r="E22" s="7">
        <v>27752300.120000001</v>
      </c>
    </row>
    <row r="23" spans="1:5" ht="15">
      <c r="A23" s="6">
        <v>18</v>
      </c>
      <c r="B23" s="6" t="s">
        <v>161</v>
      </c>
      <c r="C23" s="7">
        <v>182261250.47</v>
      </c>
      <c r="D23" s="7"/>
      <c r="E23" s="7">
        <v>182261250.47</v>
      </c>
    </row>
    <row r="24" spans="1:5" ht="15">
      <c r="A24" s="6">
        <v>19</v>
      </c>
      <c r="B24" s="6" t="s">
        <v>162</v>
      </c>
      <c r="C24" s="7">
        <v>59777794.579999998</v>
      </c>
      <c r="D24" s="7"/>
      <c r="E24" s="7">
        <v>59777794.579999998</v>
      </c>
    </row>
    <row r="25" spans="1:5" ht="15">
      <c r="A25" s="6">
        <v>20</v>
      </c>
      <c r="B25" s="6" t="s">
        <v>163</v>
      </c>
      <c r="C25" s="7">
        <v>74138585.890000001</v>
      </c>
      <c r="D25" s="7"/>
      <c r="E25" s="7">
        <v>74138585.890000001</v>
      </c>
    </row>
    <row r="26" spans="1:5" ht="15">
      <c r="A26" s="6">
        <v>21</v>
      </c>
      <c r="B26" s="6" t="s">
        <v>164</v>
      </c>
      <c r="C26" s="7">
        <v>48308816.939999998</v>
      </c>
      <c r="D26" s="7"/>
      <c r="E26" s="7">
        <v>48308816.939999998</v>
      </c>
    </row>
    <row r="27" spans="1:5" ht="15">
      <c r="A27" s="6">
        <v>22</v>
      </c>
      <c r="B27" s="6" t="s">
        <v>165</v>
      </c>
      <c r="C27" s="7">
        <v>34303342.090000004</v>
      </c>
      <c r="D27" s="7"/>
      <c r="E27" s="7">
        <v>34303342.090000004</v>
      </c>
    </row>
    <row r="28" spans="1:5" ht="15">
      <c r="A28" s="6">
        <v>23</v>
      </c>
      <c r="B28" s="6" t="s">
        <v>166</v>
      </c>
      <c r="C28" s="7">
        <v>43989319.829999998</v>
      </c>
      <c r="D28" s="7"/>
      <c r="E28" s="7">
        <v>43989319.829999998</v>
      </c>
    </row>
    <row r="29" spans="1:5" ht="15">
      <c r="A29" s="6">
        <v>24</v>
      </c>
      <c r="B29" s="6" t="s">
        <v>167</v>
      </c>
      <c r="C29" s="7">
        <v>491847295.52999997</v>
      </c>
      <c r="D29" s="7"/>
      <c r="E29" s="7">
        <v>491847295.52999997</v>
      </c>
    </row>
    <row r="30" spans="1:5" ht="15">
      <c r="A30" s="6">
        <v>25</v>
      </c>
      <c r="B30" s="6" t="s">
        <v>168</v>
      </c>
      <c r="C30" s="7">
        <v>37062758.789999999</v>
      </c>
      <c r="D30" s="7"/>
      <c r="E30" s="7">
        <v>37062758.789999999</v>
      </c>
    </row>
    <row r="31" spans="1:5" ht="15">
      <c r="A31" s="6">
        <v>26</v>
      </c>
      <c r="B31" s="6" t="s">
        <v>169</v>
      </c>
      <c r="C31" s="7">
        <v>28142518.989999998</v>
      </c>
      <c r="D31" s="7"/>
      <c r="E31" s="7">
        <v>28142518.989999998</v>
      </c>
    </row>
    <row r="32" spans="1:5" ht="15">
      <c r="A32" s="6">
        <v>27</v>
      </c>
      <c r="B32" s="6" t="s">
        <v>170</v>
      </c>
      <c r="C32" s="7">
        <v>94575129.900000006</v>
      </c>
      <c r="D32" s="7"/>
      <c r="E32" s="7">
        <v>94575129.900000006</v>
      </c>
    </row>
    <row r="33" spans="1:5" ht="15">
      <c r="A33" s="6">
        <v>28</v>
      </c>
      <c r="B33" s="6" t="s">
        <v>171</v>
      </c>
      <c r="C33" s="7">
        <v>50022172.539999999</v>
      </c>
      <c r="D33" s="7"/>
      <c r="E33" s="7">
        <v>50022172.539999999</v>
      </c>
    </row>
    <row r="34" spans="1:5" ht="15">
      <c r="A34" s="6">
        <v>29</v>
      </c>
      <c r="B34" s="6" t="s">
        <v>172</v>
      </c>
      <c r="C34" s="7">
        <v>61489569.100000001</v>
      </c>
      <c r="D34" s="7"/>
      <c r="E34" s="7">
        <v>61489569.100000001</v>
      </c>
    </row>
    <row r="35" spans="1:5" ht="15">
      <c r="A35" s="6">
        <v>30</v>
      </c>
      <c r="B35" s="6" t="s">
        <v>173</v>
      </c>
      <c r="C35" s="7">
        <v>78085379.909999996</v>
      </c>
      <c r="D35" s="7"/>
      <c r="E35" s="7">
        <v>78085379.909999996</v>
      </c>
    </row>
    <row r="36" spans="1:5" ht="15">
      <c r="A36" s="6">
        <v>31</v>
      </c>
      <c r="B36" s="6" t="s">
        <v>174</v>
      </c>
      <c r="C36" s="7">
        <v>20433976.300000001</v>
      </c>
      <c r="D36" s="7"/>
      <c r="E36" s="7">
        <v>20433976.300000001</v>
      </c>
    </row>
    <row r="37" spans="1:5" ht="15">
      <c r="A37" s="6">
        <v>32</v>
      </c>
      <c r="B37" s="6" t="s">
        <v>175</v>
      </c>
      <c r="C37" s="7">
        <v>33859588.210000001</v>
      </c>
      <c r="D37" s="7"/>
      <c r="E37" s="7">
        <v>33859588.210000001</v>
      </c>
    </row>
    <row r="38" spans="1:5" ht="15">
      <c r="A38" s="6">
        <v>33</v>
      </c>
      <c r="B38" s="6" t="s">
        <v>176</v>
      </c>
      <c r="C38" s="7">
        <v>40093825.619999997</v>
      </c>
      <c r="D38" s="7"/>
      <c r="E38" s="7">
        <v>40093825.619999997</v>
      </c>
    </row>
    <row r="39" spans="1:5" ht="15">
      <c r="A39" s="6">
        <v>34</v>
      </c>
      <c r="B39" s="6" t="s">
        <v>177</v>
      </c>
      <c r="C39" s="7">
        <v>20396408.399999999</v>
      </c>
      <c r="D39" s="7"/>
      <c r="E39" s="7">
        <v>20396408.399999999</v>
      </c>
    </row>
    <row r="40" spans="1:5" ht="15">
      <c r="A40" s="6">
        <v>35</v>
      </c>
      <c r="B40" s="6" t="s">
        <v>178</v>
      </c>
      <c r="C40" s="7">
        <v>31188905.449999999</v>
      </c>
      <c r="D40" s="7"/>
      <c r="E40" s="7">
        <v>31188905.449999999</v>
      </c>
    </row>
    <row r="41" spans="1:5" ht="15">
      <c r="A41" s="6">
        <v>36</v>
      </c>
      <c r="B41" s="6" t="s">
        <v>179</v>
      </c>
      <c r="C41" s="7">
        <v>26305193.25</v>
      </c>
      <c r="D41" s="7"/>
      <c r="E41" s="7">
        <v>26305193.25</v>
      </c>
    </row>
    <row r="42" spans="1:5" ht="15">
      <c r="A42" s="6">
        <v>37</v>
      </c>
      <c r="B42" s="6" t="s">
        <v>180</v>
      </c>
      <c r="C42" s="7">
        <v>36842710.880000003</v>
      </c>
      <c r="D42" s="7"/>
      <c r="E42" s="7">
        <v>36842710.880000003</v>
      </c>
    </row>
    <row r="43" spans="1:5" ht="15">
      <c r="A43" s="6"/>
      <c r="B43" s="6" t="s">
        <v>181</v>
      </c>
      <c r="C43" s="7">
        <v>2165347282.0900002</v>
      </c>
      <c r="D43" s="7"/>
      <c r="E43" s="7">
        <v>2165347282.0900002</v>
      </c>
    </row>
    <row r="44" spans="1:5" ht="15">
      <c r="A44" s="6"/>
      <c r="B44" s="6" t="s">
        <v>182</v>
      </c>
      <c r="C44" s="7">
        <v>2903577117.9099998</v>
      </c>
      <c r="D44" s="7">
        <v>597655500</v>
      </c>
      <c r="E44" s="7">
        <v>3501232617.9099998</v>
      </c>
    </row>
    <row r="45" spans="1:5" ht="15">
      <c r="A45" s="6"/>
      <c r="B45" s="6" t="s">
        <v>183</v>
      </c>
      <c r="C45" s="7">
        <v>5068924400</v>
      </c>
      <c r="D45" s="7">
        <v>597655500</v>
      </c>
      <c r="E45" s="7">
        <v>5666579900</v>
      </c>
    </row>
    <row r="46" spans="1:5" ht="24.75" customHeight="1">
      <c r="A46" s="6" t="s">
        <v>184</v>
      </c>
      <c r="B46" s="6"/>
      <c r="C46" s="6"/>
      <c r="D46" s="6"/>
      <c r="E46" s="6"/>
    </row>
    <row r="47" spans="1:5" ht="15.75" thickBot="1">
      <c r="A47" s="27"/>
      <c r="B47" s="28"/>
      <c r="C47" s="29"/>
      <c r="D47" s="30"/>
      <c r="E47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Dom debt by instrument Jun2018</vt:lpstr>
      <vt:lpstr>June 2018 Public debt Summary</vt:lpstr>
      <vt:lpstr>June 2017 Public debt summary</vt:lpstr>
      <vt:lpstr>External Debt 2011-June 30 2018</vt:lpstr>
      <vt:lpstr>Domestic Debt 2011-June 30 2018</vt:lpstr>
      <vt:lpstr>Q2 2018 Domestic debt service</vt:lpstr>
      <vt:lpstr>Q2 2018 External Debt Service</vt:lpstr>
      <vt:lpstr>External Debt Stock 2011</vt:lpstr>
      <vt:lpstr>External Debt Stock 2012</vt:lpstr>
      <vt:lpstr>External Debt Stock 2013</vt:lpstr>
      <vt:lpstr>External Debt Stock 2014</vt:lpstr>
      <vt:lpstr>External Debt Stock 2015</vt:lpstr>
      <vt:lpstr>External Debt Stock 2016</vt:lpstr>
      <vt:lpstr>External Debt Stock 30June 2017</vt:lpstr>
      <vt:lpstr>External Debt Stock 30June 2018</vt:lpstr>
      <vt:lpstr>Domestic Debt Stock 2011</vt:lpstr>
      <vt:lpstr>Domestic Debt Stock 2012</vt:lpstr>
      <vt:lpstr>Domestic Debt Stock 2013</vt:lpstr>
      <vt:lpstr>Domestic Debt Stock 2014</vt:lpstr>
      <vt:lpstr>Domestic Debt Stock 2015</vt:lpstr>
      <vt:lpstr>Domestic Debt Stock 2016</vt:lpstr>
      <vt:lpstr>Domestic Debt Stock 30 June2017</vt:lpstr>
      <vt:lpstr>Domestic Debt Stock 30June 2018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Yemi Kale</cp:lastModifiedBy>
  <dcterms:created xsi:type="dcterms:W3CDTF">2017-04-26T11:10:34Z</dcterms:created>
  <dcterms:modified xsi:type="dcterms:W3CDTF">2018-09-14T10:58:17Z</dcterms:modified>
</cp:coreProperties>
</file>